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60" yWindow="120" windowWidth="9690" windowHeight="5970" tabRatio="843"/>
  </bookViews>
  <sheets>
    <sheet name="Tabela Ensino MS" sheetId="1" r:id="rId1"/>
    <sheet name="Tabela Ensino EBTT" sheetId="15" r:id="rId2"/>
    <sheet name="Tabela Pesq e Extensão" sheetId="2" r:id="rId3"/>
    <sheet name="Tabela de Pontos" sheetId="13" r:id="rId4"/>
    <sheet name="Totais MS" sheetId="14" r:id="rId5"/>
    <sheet name="Totais EBTT" sheetId="16" r:id="rId6"/>
  </sheets>
  <definedNames>
    <definedName name="_xlnm.Print_Area" localSheetId="0">'Tabela Ensino MS'!$A$1:$F$33</definedName>
    <definedName name="_xlnm.Print_Area" localSheetId="2">'Tabela Pesq e Extensão'!$A$1:$F$78</definedName>
  </definedNames>
  <calcPr calcId="145621"/>
  <webPublishObjects count="1">
    <webPublishObject id="25359" divId="tabeladepontuacao3grau_25359" destinationFile="C:\cppd\HOME PAGE\tabeladepontuacao3grau.htm"/>
  </webPublishObjects>
</workbook>
</file>

<file path=xl/calcChain.xml><?xml version="1.0" encoding="utf-8"?>
<calcChain xmlns="http://schemas.openxmlformats.org/spreadsheetml/2006/main">
  <c r="F17" i="16" l="1"/>
  <c r="E25" i="15" l="1"/>
  <c r="E22" i="15"/>
  <c r="E19" i="15"/>
  <c r="E13" i="15"/>
  <c r="F70" i="2"/>
  <c r="F61" i="2"/>
  <c r="F60" i="2"/>
  <c r="F59" i="2"/>
  <c r="F57" i="2"/>
  <c r="F51" i="2"/>
  <c r="F52" i="2"/>
  <c r="F53" i="2"/>
  <c r="F54" i="2"/>
  <c r="F55" i="2"/>
  <c r="F56" i="2"/>
  <c r="F50" i="2"/>
  <c r="F49" i="2"/>
  <c r="F47" i="2"/>
  <c r="F46" i="2"/>
  <c r="F44" i="2"/>
  <c r="F41" i="2"/>
  <c r="F42" i="2"/>
  <c r="F43" i="2"/>
  <c r="F40" i="2"/>
  <c r="F38" i="2"/>
  <c r="F33" i="2"/>
  <c r="F34" i="2"/>
  <c r="F35" i="2"/>
  <c r="F36" i="2"/>
  <c r="F37" i="2"/>
  <c r="F25" i="2"/>
  <c r="F26" i="2"/>
  <c r="F27" i="2"/>
  <c r="F28" i="2"/>
  <c r="F29" i="2"/>
  <c r="F30" i="2"/>
  <c r="F31" i="2"/>
  <c r="F32" i="2"/>
  <c r="F24" i="2"/>
  <c r="F22" i="2"/>
  <c r="F21" i="2"/>
  <c r="F12" i="2"/>
  <c r="F13" i="2"/>
  <c r="F14" i="2"/>
  <c r="F15" i="2"/>
  <c r="F16" i="2"/>
  <c r="F17" i="2"/>
  <c r="F18" i="2"/>
  <c r="F19" i="2"/>
  <c r="F20" i="2"/>
  <c r="F11" i="2"/>
  <c r="F7" i="2"/>
  <c r="F25" i="1"/>
  <c r="F22" i="1"/>
  <c r="F19" i="1"/>
  <c r="F13" i="1"/>
  <c r="E17" i="1" l="1"/>
  <c r="F17" i="1" s="1"/>
  <c r="F27" i="1" l="1"/>
  <c r="F25" i="15" l="1"/>
  <c r="F22" i="15"/>
  <c r="F19" i="15"/>
  <c r="E17" i="15"/>
  <c r="F17" i="15" s="1"/>
  <c r="F13" i="15"/>
  <c r="A9" i="15"/>
  <c r="F27" i="15" l="1"/>
  <c r="F28" i="15" l="1"/>
  <c r="F29" i="15" s="1"/>
  <c r="F7" i="16" s="1"/>
  <c r="C44" i="1"/>
  <c r="C45" i="1"/>
  <c r="C46" i="1"/>
  <c r="F17" i="14" l="1"/>
  <c r="E3" i="2" l="1"/>
  <c r="B2" i="2"/>
  <c r="A9" i="1"/>
  <c r="F71" i="2" l="1"/>
  <c r="F73" i="2" s="1"/>
  <c r="F28" i="1"/>
  <c r="C81" i="2" l="1"/>
  <c r="F74" i="2"/>
  <c r="F9" i="16" s="1"/>
  <c r="F11" i="16" l="1"/>
  <c r="F18" i="16" s="1"/>
  <c r="F29" i="1"/>
  <c r="C41" i="1"/>
  <c r="C83" i="2"/>
  <c r="F30" i="1" l="1"/>
  <c r="C42" i="1"/>
  <c r="C85" i="2"/>
  <c r="C82" i="2"/>
  <c r="C84" i="2"/>
  <c r="C86" i="2"/>
  <c r="C43" i="1" l="1"/>
  <c r="F7" i="14"/>
  <c r="A31" i="1"/>
  <c r="F75" i="2"/>
  <c r="F9" i="14"/>
  <c r="F11" i="14" l="1"/>
  <c r="F18" i="14" s="1"/>
</calcChain>
</file>

<file path=xl/sharedStrings.xml><?xml version="1.0" encoding="utf-8"?>
<sst xmlns="http://schemas.openxmlformats.org/spreadsheetml/2006/main" count="232" uniqueCount="156">
  <si>
    <t>NOME ===================================&gt;</t>
  </si>
  <si>
    <t>TABELA 1  -  ATIVIDADE : ENSINO</t>
  </si>
  <si>
    <t xml:space="preserve">           Regime :           </t>
  </si>
  <si>
    <t>A</t>
  </si>
  <si>
    <t>B</t>
  </si>
  <si>
    <t>Prod.</t>
  </si>
  <si>
    <t>FM</t>
  </si>
  <si>
    <t>Unid.</t>
  </si>
  <si>
    <t>AxBxC</t>
  </si>
  <si>
    <t xml:space="preserve">  FM  </t>
  </si>
  <si>
    <t xml:space="preserve">    Descrição da atividade</t>
  </si>
  <si>
    <t>C</t>
  </si>
  <si>
    <t xml:space="preserve">                   Descrição da atividade </t>
  </si>
  <si>
    <t xml:space="preserve">C </t>
  </si>
  <si>
    <t>Docência</t>
  </si>
  <si>
    <t xml:space="preserve"> Autoria de livros</t>
  </si>
  <si>
    <t>Mestrado</t>
  </si>
  <si>
    <t xml:space="preserve"> Organização de livros</t>
  </si>
  <si>
    <t>semestre *</t>
  </si>
  <si>
    <t xml:space="preserve"> Resumo em anais de congressos</t>
  </si>
  <si>
    <t xml:space="preserve"> Artigo em periódico indexado</t>
  </si>
  <si>
    <t xml:space="preserve"> Artigo em periód. não indexado</t>
  </si>
  <si>
    <t>PONTUAÇÕES  OBTIDAS  NAS ATIVIDADES</t>
  </si>
  <si>
    <t>ATIVIDADES</t>
  </si>
  <si>
    <t xml:space="preserve">    tese</t>
  </si>
  <si>
    <t>Total de unidades obtidas na atividade</t>
  </si>
  <si>
    <t>tese x sem*</t>
  </si>
  <si>
    <t xml:space="preserve">  dissert.</t>
  </si>
  <si>
    <t>diss x sem*</t>
  </si>
  <si>
    <t>Média por semestre  :  u = t/número de semestres</t>
  </si>
  <si>
    <t xml:space="preserve">  trabalho</t>
  </si>
  <si>
    <t>alun x sem*</t>
  </si>
  <si>
    <t xml:space="preserve">  Total de unidades obtidas na atividade</t>
  </si>
  <si>
    <t>Média por semestre : u = t/número de semestres</t>
  </si>
  <si>
    <t>a</t>
  </si>
  <si>
    <t>Avaliação de Estágio Probatório</t>
  </si>
  <si>
    <t>Prof X Sem</t>
  </si>
  <si>
    <t>E</t>
  </si>
  <si>
    <t>-----</t>
  </si>
  <si>
    <t xml:space="preserve"> Tradução de livros</t>
  </si>
  <si>
    <t xml:space="preserve"> Capítulo de Livro/Revisão de Livro</t>
  </si>
  <si>
    <t xml:space="preserve"> Orientação</t>
  </si>
  <si>
    <t>Participação em Comissão delegada por  Ministério Federal ou Secretaria de Educação Estadual. Representação em Organismo.</t>
  </si>
  <si>
    <t>Portaria X semestre ou convoção</t>
  </si>
  <si>
    <t xml:space="preserve">                       TOTAL  :        </t>
  </si>
  <si>
    <t>Pontuação</t>
  </si>
  <si>
    <t>Número de semestres efetivamente avaliados:</t>
  </si>
  <si>
    <t>A x B x C</t>
  </si>
  <si>
    <t>Publicações</t>
  </si>
  <si>
    <t xml:space="preserve">  livro  </t>
  </si>
  <si>
    <t xml:space="preserve">  Capítulo</t>
  </si>
  <si>
    <t xml:space="preserve"> artigo </t>
  </si>
  <si>
    <t xml:space="preserve"> resumo </t>
  </si>
  <si>
    <t xml:space="preserve">  nota </t>
  </si>
  <si>
    <t xml:space="preserve"> resenha </t>
  </si>
  <si>
    <t xml:space="preserve"> relatório </t>
  </si>
  <si>
    <t xml:space="preserve">INFORMAÇÕES GERAIS </t>
  </si>
  <si>
    <t>Nome:</t>
  </si>
  <si>
    <t xml:space="preserve">  *  Frações de semestre e horas serão computadas proporcionalmente </t>
  </si>
  <si>
    <t>Base de Cálculo</t>
  </si>
  <si>
    <t>Participação em Conselho  ou Comissão Editorial; Exercício em Órgãos Colegiados (excluídos os membros natos) e outros cargos com carga horária (X) inferior a 20 horas</t>
  </si>
  <si>
    <t xml:space="preserve"> Pontuação na atividade : p(u) x (número de semestres)/4</t>
  </si>
  <si>
    <r>
      <t xml:space="preserve"> </t>
    </r>
    <r>
      <rPr>
        <i/>
        <sz val="9"/>
        <rFont val="Arial"/>
        <family val="2"/>
      </rPr>
      <t>Número de semestres efetivamente avaliados</t>
    </r>
  </si>
  <si>
    <t>Hora</t>
  </si>
  <si>
    <t>COM AFASTAMENTO</t>
  </si>
  <si>
    <t>AFASTAMENTO Parcial (20 horas)</t>
  </si>
  <si>
    <t>horas</t>
  </si>
  <si>
    <t>Qualificação de Mestrado</t>
  </si>
  <si>
    <t>Qualificação de Doutorado</t>
  </si>
  <si>
    <t>Especialização</t>
  </si>
  <si>
    <t>TCC, Monografia</t>
  </si>
  <si>
    <t>Banca</t>
  </si>
  <si>
    <t>Seleção para Mestrado e Doutorado</t>
  </si>
  <si>
    <t>Comissão</t>
  </si>
  <si>
    <t>AFASTAMENTO Parcial (10 horas)</t>
  </si>
  <si>
    <t>Total de horas nos semestres sob avaliação</t>
  </si>
  <si>
    <t>Funções administrativas (entre 20 e 40 horas)</t>
  </si>
  <si>
    <r>
      <t>Formação</t>
    </r>
    <r>
      <rPr>
        <i/>
        <sz val="9"/>
        <rFont val="Arial"/>
        <family val="2"/>
      </rPr>
      <t xml:space="preserve"> stricto sensu</t>
    </r>
    <r>
      <rPr>
        <sz val="9"/>
        <rFont val="Arial"/>
        <family val="2"/>
      </rPr>
      <t xml:space="preserve"> e estágio pós doutoral</t>
    </r>
  </si>
  <si>
    <t>Base de cálculo</t>
  </si>
  <si>
    <t>Unidade</t>
  </si>
  <si>
    <t>Participação em Cursos de Extensão Curta Duração (8 a 30 horas)</t>
  </si>
  <si>
    <t>Cursos</t>
  </si>
  <si>
    <t>Apresentador de Poster</t>
  </si>
  <si>
    <t>Conferencista ou Palestrante</t>
  </si>
  <si>
    <t>Moderador de mesa ou silimar</t>
  </si>
  <si>
    <t>Ouvinte</t>
  </si>
  <si>
    <t>Eventos e Palestras</t>
  </si>
  <si>
    <t>PET, Monitoria, Estágio e Extensão</t>
  </si>
  <si>
    <t>Funções Administrativas com carga  inferior a 20 horas semanais</t>
  </si>
  <si>
    <t xml:space="preserve">Doutorado </t>
  </si>
  <si>
    <t>Texto integral em anais de congressos</t>
  </si>
  <si>
    <t>Nota breve em periódico não   indexado</t>
  </si>
  <si>
    <t>Nota breve em periód.indexado</t>
  </si>
  <si>
    <t>Relatório de projeto de pesquisa concluído</t>
  </si>
  <si>
    <t>Tese de doutorado aprovada</t>
  </si>
  <si>
    <t>Tese de doutorado</t>
  </si>
  <si>
    <t>Dissertação mestrado aprovada</t>
  </si>
  <si>
    <t>Dissertação de mestrado</t>
  </si>
  <si>
    <t>Monografia, Trabalho Conclusão de Curso; Iniciação Científica</t>
  </si>
  <si>
    <t>Número de semestres, ou fração no exercício da função administrativa</t>
  </si>
  <si>
    <t>Bancas</t>
  </si>
  <si>
    <t>TABELA 2  -  ATIVIDADES: PESQUISA - EXTENSÃO - PRODUÇÃO INTELECTUAL</t>
  </si>
  <si>
    <t xml:space="preserve">Total de horas atribuídas à função ou nº de horas constante em portaria  </t>
  </si>
  <si>
    <r>
      <rPr>
        <b/>
        <sz val="9"/>
        <rFont val="Arial"/>
        <family val="2"/>
      </rPr>
      <t xml:space="preserve">Registrados no SigPex                             </t>
    </r>
    <r>
      <rPr>
        <sz val="9"/>
        <rFont val="Arial"/>
        <family val="2"/>
      </rPr>
      <t>(Programas, Projetos, Cursos e Eventos)</t>
    </r>
  </si>
  <si>
    <r>
      <rPr>
        <b/>
        <sz val="11"/>
        <rFont val="Arial"/>
        <family val="2"/>
      </rPr>
      <t xml:space="preserve">UNIVERSIDADE FEDERAL DE SANTA CATARINA            </t>
    </r>
    <r>
      <rPr>
        <sz val="9"/>
        <rFont val="Arial"/>
        <family val="2"/>
      </rPr>
      <t xml:space="preserve">                                                                                             </t>
    </r>
    <r>
      <rPr>
        <b/>
        <sz val="10"/>
        <rFont val="Arial"/>
        <family val="2"/>
      </rPr>
      <t>TABELA DE PONTUAÇÃO - PROGRESSÕES E PROMOÇÕES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</t>
    </r>
  </si>
  <si>
    <t>TABELA 4  -  CONVERSÃO UNIDADES - PONTOS</t>
  </si>
  <si>
    <t>UNIDADES</t>
  </si>
  <si>
    <t>Numero de pontos</t>
  </si>
  <si>
    <t>de</t>
  </si>
  <si>
    <t>até</t>
  </si>
  <si>
    <t>D</t>
  </si>
  <si>
    <t xml:space="preserve">    Tabela Ensino</t>
  </si>
  <si>
    <t xml:space="preserve">    Tabela Pesquisa e Extensão</t>
  </si>
  <si>
    <t xml:space="preserve">Pontuação obtida em Avaliações Anteriores </t>
  </si>
  <si>
    <t xml:space="preserve">     Número de Semestres ou frações destes não submetidos à avaliação  </t>
  </si>
  <si>
    <t xml:space="preserve">                 PONTUAÇÃO  FINAL = C + D + E</t>
  </si>
  <si>
    <t xml:space="preserve">DETERMINAÇÃO  DA  PONTUAÇÃO  FINAL  </t>
  </si>
  <si>
    <t>Revisão</t>
  </si>
  <si>
    <t>Revisão de Artigos Científicos</t>
  </si>
  <si>
    <t>Resenha em periódico ou resumo em anais de congresso.</t>
  </si>
  <si>
    <t>Programa de Rádio ou TV ou Produção Audio Visual</t>
  </si>
  <si>
    <t>Produto</t>
  </si>
  <si>
    <t>Prestação de Serviço</t>
  </si>
  <si>
    <t>Atendimento em Saúde ou Jurídico</t>
  </si>
  <si>
    <t>Consultoria, Assessoria, Laudos Técnicos</t>
  </si>
  <si>
    <t xml:space="preserve">Depósito de Patente e Modelo de Utilidade </t>
  </si>
  <si>
    <t xml:space="preserve">Registro de Direitos Autorais </t>
  </si>
  <si>
    <t xml:space="preserve">Registro de Marcas e Softwares </t>
  </si>
  <si>
    <t>EBTT</t>
  </si>
  <si>
    <t>Contrato de Transferência de Tecnologia</t>
  </si>
  <si>
    <t xml:space="preserve"> Ações de Extensão </t>
  </si>
  <si>
    <t>Processo Seletivo Simplificado</t>
  </si>
  <si>
    <t xml:space="preserve">Concurso Público </t>
  </si>
  <si>
    <t>Progressão/Promoção Funcional</t>
  </si>
  <si>
    <t>Carreira do Magistério Superior</t>
  </si>
  <si>
    <t>Carreira do Magistério EBTT</t>
  </si>
  <si>
    <t xml:space="preserve">NºSemestres Avaliados </t>
  </si>
  <si>
    <t>Nº Semestres Avaliados</t>
  </si>
  <si>
    <t xml:space="preserve"> artigo</t>
  </si>
  <si>
    <t>estag/sem.</t>
  </si>
  <si>
    <t>Aula</t>
  </si>
  <si>
    <t>Graduação, Pós-Graduação</t>
  </si>
  <si>
    <t xml:space="preserve">Pontuação na atividade : p(u) x (número de semestres)/4                </t>
  </si>
  <si>
    <t>Pontuação para o período de 2 anos</t>
  </si>
  <si>
    <t>Pontuação para o período de 2 anos.</t>
  </si>
  <si>
    <t xml:space="preserve">Pontuação na atividade : p(u) x (número de semestres)/4           </t>
  </si>
  <si>
    <t>Pontuação para o período de 2 anos:</t>
  </si>
  <si>
    <t>tese</t>
  </si>
  <si>
    <t>Número ou fração de semestres no exercício da função.</t>
  </si>
  <si>
    <t>MS</t>
  </si>
  <si>
    <t>Regime de trabalho (20/40/DE)</t>
  </si>
  <si>
    <r>
      <t xml:space="preserve">Célula </t>
    </r>
    <r>
      <rPr>
        <b/>
        <sz val="10"/>
        <rFont val="Arial"/>
        <family val="2"/>
      </rPr>
      <t>E17</t>
    </r>
    <r>
      <rPr>
        <sz val="10"/>
        <rFont val="Arial"/>
      </rPr>
      <t>:  Varia (40, 30 ou 20) em função do número de horas atribuída à função na portaria</t>
    </r>
  </si>
  <si>
    <r>
      <t xml:space="preserve">Célula </t>
    </r>
    <r>
      <rPr>
        <b/>
        <sz val="9"/>
        <rFont val="Arial"/>
        <family val="2"/>
      </rPr>
      <t>E17</t>
    </r>
    <r>
      <rPr>
        <sz val="9"/>
        <rFont val="Arial"/>
        <family val="2"/>
      </rPr>
      <t>: varia (110, 100 ou 87) em função do número de horas atribuída à função na portaria</t>
    </r>
  </si>
  <si>
    <t>Estagiários de Prática de Ensino **</t>
  </si>
  <si>
    <t>** Exclusivamente para Carreira EBTT</t>
  </si>
  <si>
    <r>
      <t xml:space="preserve">Nos casos em que existe Funções Administrativas com mais de 20 horas nos quatro semestres avaliados, a pontuação mínima (40) deverá ser alcançada exclusivamente na </t>
    </r>
    <r>
      <rPr>
        <b/>
        <sz val="9"/>
        <rFont val="Arial"/>
        <family val="2"/>
      </rPr>
      <t>Tabela 01 - ENSINO</t>
    </r>
    <r>
      <rPr>
        <sz val="9"/>
        <rFont val="Arial"/>
        <family val="2"/>
      </rPr>
      <t xml:space="preserve">;    Nos casos em que as Funções Administrativas ocorrem em alguns  semestres sob avaliação ou frações desses, a pontuação mínima na Tabela de Ensino será calculada de forma proporcional; o mesmo ocorrendo nos casos de afastamentos para formação </t>
    </r>
    <r>
      <rPr>
        <i/>
        <sz val="9"/>
        <rFont val="Arial"/>
        <family val="2"/>
      </rPr>
      <t>strico sensu</t>
    </r>
    <r>
      <rPr>
        <sz val="9"/>
        <rFont val="Arial"/>
        <family val="2"/>
      </rPr>
      <t xml:space="preserve"> ou Estágio Pós-Doutoral.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</si>
</sst>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Footlight MT Light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0" xfId="0" applyFont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Border="1"/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2" fontId="3" fillId="0" borderId="25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 wrapText="1"/>
      <protection hidden="1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Protection="1">
      <protection hidden="1"/>
    </xf>
    <xf numFmtId="0" fontId="3" fillId="0" borderId="0" xfId="0" applyFont="1" applyFill="1"/>
    <xf numFmtId="0" fontId="7" fillId="0" borderId="19" xfId="0" applyFont="1" applyFill="1" applyBorder="1" applyAlignment="1" applyProtection="1">
      <alignment horizontal="center"/>
      <protection locked="0" hidden="1"/>
    </xf>
    <xf numFmtId="0" fontId="7" fillId="0" borderId="19" xfId="0" applyFont="1" applyFill="1" applyBorder="1" applyAlignment="1" applyProtection="1">
      <alignment horizontal="center"/>
      <protection hidden="1"/>
    </xf>
    <xf numFmtId="16" fontId="3" fillId="0" borderId="15" xfId="0" applyNumberFormat="1" applyFont="1" applyFill="1" applyBorder="1" applyProtection="1">
      <protection locked="0" hidden="1"/>
    </xf>
    <xf numFmtId="0" fontId="3" fillId="0" borderId="0" xfId="0" applyFont="1" applyFill="1" applyAlignment="1">
      <alignment horizontal="left" vertical="top"/>
    </xf>
    <xf numFmtId="0" fontId="5" fillId="0" borderId="8" xfId="0" applyFont="1" applyFill="1" applyBorder="1" applyAlignment="1">
      <alignment horizontal="justify" vertical="top"/>
    </xf>
    <xf numFmtId="0" fontId="7" fillId="0" borderId="0" xfId="0" applyFont="1" applyFill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Protection="1">
      <protection hidden="1"/>
    </xf>
    <xf numFmtId="0" fontId="3" fillId="0" borderId="21" xfId="0" applyFont="1" applyFill="1" applyBorder="1" applyProtection="1">
      <protection hidden="1"/>
    </xf>
    <xf numFmtId="0" fontId="3" fillId="0" borderId="22" xfId="0" applyFont="1" applyFill="1" applyBorder="1" applyProtection="1">
      <protection hidden="1"/>
    </xf>
    <xf numFmtId="0" fontId="3" fillId="0" borderId="23" xfId="0" applyFont="1" applyFill="1" applyBorder="1"/>
    <xf numFmtId="0" fontId="5" fillId="0" borderId="19" xfId="0" applyFont="1" applyFill="1" applyBorder="1" applyAlignment="1" applyProtection="1">
      <alignment horizontal="center"/>
      <protection hidden="1"/>
    </xf>
    <xf numFmtId="0" fontId="5" fillId="0" borderId="18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2" fontId="3" fillId="0" borderId="19" xfId="0" applyNumberFormat="1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26" xfId="0" applyFont="1" applyFill="1" applyBorder="1" applyProtection="1">
      <protection hidden="1"/>
    </xf>
    <xf numFmtId="0" fontId="3" fillId="0" borderId="17" xfId="0" applyFont="1" applyFill="1" applyBorder="1" applyProtection="1">
      <protection hidden="1"/>
    </xf>
    <xf numFmtId="2" fontId="3" fillId="0" borderId="22" xfId="0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0" fontId="3" fillId="0" borderId="28" xfId="0" applyFont="1" applyFill="1" applyBorder="1" applyProtection="1">
      <protection hidden="1"/>
    </xf>
    <xf numFmtId="0" fontId="3" fillId="0" borderId="23" xfId="0" applyFont="1" applyFill="1" applyBorder="1" applyAlignment="1">
      <alignment horizontal="justify" vertical="top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2" fontId="3" fillId="0" borderId="25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hidden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hidden="1"/>
    </xf>
    <xf numFmtId="2" fontId="0" fillId="0" borderId="0" xfId="0" applyNumberFormat="1" applyAlignment="1">
      <alignment horizontal="center" vertical="center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Fill="1" applyBorder="1" applyAlignment="1">
      <alignment horizontal="center" vertical="center" wrapText="1"/>
    </xf>
    <xf numFmtId="2" fontId="13" fillId="0" borderId="52" xfId="0" applyNumberFormat="1" applyFont="1" applyFill="1" applyBorder="1" applyAlignment="1">
      <alignment horizontal="center" vertical="center" wrapText="1"/>
    </xf>
    <xf numFmtId="2" fontId="0" fillId="0" borderId="53" xfId="0" applyNumberFormat="1" applyFill="1" applyBorder="1" applyAlignment="1">
      <alignment horizontal="center" vertical="center" wrapText="1"/>
    </xf>
    <xf numFmtId="2" fontId="13" fillId="0" borderId="54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" fillId="0" borderId="19" xfId="0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/>
    <xf numFmtId="0" fontId="3" fillId="3" borderId="23" xfId="0" applyFont="1" applyFill="1" applyBorder="1"/>
    <xf numFmtId="2" fontId="3" fillId="0" borderId="18" xfId="0" applyNumberFormat="1" applyFont="1" applyFill="1" applyBorder="1" applyAlignment="1" applyProtection="1">
      <alignment vertical="center"/>
      <protection hidden="1"/>
    </xf>
    <xf numFmtId="2" fontId="3" fillId="0" borderId="24" xfId="0" applyNumberFormat="1" applyFont="1" applyFill="1" applyBorder="1" applyAlignment="1" applyProtection="1">
      <alignment vertical="center"/>
      <protection hidden="1"/>
    </xf>
    <xf numFmtId="2" fontId="3" fillId="0" borderId="25" xfId="0" applyNumberFormat="1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/>
      <protection locked="0"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left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/>
      <protection locked="0" hidden="1"/>
    </xf>
    <xf numFmtId="0" fontId="3" fillId="0" borderId="25" xfId="0" applyFont="1" applyFill="1" applyBorder="1" applyAlignment="1" applyProtection="1">
      <alignment horizontal="left" vertical="center" wrapText="1"/>
      <protection hidden="1"/>
    </xf>
    <xf numFmtId="2" fontId="3" fillId="0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1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vertical="center" wrapText="1"/>
      <protection hidden="1"/>
    </xf>
    <xf numFmtId="1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>
      <alignment horizontal="left"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7" fillId="0" borderId="20" xfId="0" applyFont="1" applyFill="1" applyBorder="1" applyAlignment="1" applyProtection="1">
      <alignment horizontal="center"/>
      <protection locked="0" hidden="1"/>
    </xf>
    <xf numFmtId="0" fontId="3" fillId="0" borderId="27" xfId="0" applyFont="1" applyFill="1" applyBorder="1" applyProtection="1">
      <protection hidden="1"/>
    </xf>
    <xf numFmtId="0" fontId="7" fillId="4" borderId="18" xfId="0" applyFont="1" applyFill="1" applyBorder="1" applyAlignment="1" applyProtection="1">
      <alignment horizontal="center"/>
      <protection locked="0" hidden="1"/>
    </xf>
    <xf numFmtId="0" fontId="7" fillId="5" borderId="18" xfId="0" applyFont="1" applyFill="1" applyBorder="1" applyAlignment="1" applyProtection="1">
      <alignment horizontal="center"/>
      <protection locked="0" hidden="1"/>
    </xf>
    <xf numFmtId="2" fontId="3" fillId="5" borderId="19" xfId="0" applyNumberFormat="1" applyFont="1" applyFill="1" applyBorder="1" applyAlignment="1" applyProtection="1">
      <alignment horizontal="center"/>
      <protection hidden="1"/>
    </xf>
    <xf numFmtId="2" fontId="3" fillId="4" borderId="19" xfId="0" applyNumberFormat="1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Alignment="1">
      <alignment horizontal="center" vertical="top"/>
    </xf>
    <xf numFmtId="2" fontId="3" fillId="0" borderId="18" xfId="0" applyNumberFormat="1" applyFont="1" applyFill="1" applyBorder="1" applyAlignment="1" applyProtection="1">
      <alignment horizontal="center" vertical="center"/>
      <protection hidden="1"/>
    </xf>
    <xf numFmtId="2" fontId="3" fillId="0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justify" vertical="top"/>
    </xf>
    <xf numFmtId="0" fontId="3" fillId="0" borderId="23" xfId="0" applyFont="1" applyFill="1" applyBorder="1" applyAlignment="1">
      <alignment horizontal="left" wrapText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/>
      <protection locked="0" hidden="1"/>
    </xf>
    <xf numFmtId="0" fontId="3" fillId="0" borderId="24" xfId="0" applyFont="1" applyFill="1" applyBorder="1" applyAlignment="1" applyProtection="1">
      <alignment horizontal="center" vertical="center"/>
      <protection locked="0" hidden="1"/>
    </xf>
    <xf numFmtId="0" fontId="3" fillId="0" borderId="25" xfId="0" applyFont="1" applyFill="1" applyBorder="1" applyAlignment="1" applyProtection="1">
      <alignment horizontal="center" vertical="center"/>
      <protection locked="0" hidden="1"/>
    </xf>
    <xf numFmtId="0" fontId="5" fillId="0" borderId="18" xfId="0" applyFont="1" applyFill="1" applyBorder="1" applyAlignment="1" applyProtection="1">
      <alignment horizontal="center" wrapText="1"/>
      <protection hidden="1"/>
    </xf>
    <xf numFmtId="0" fontId="5" fillId="0" borderId="25" xfId="0" applyFont="1" applyFill="1" applyBorder="1" applyAlignment="1" applyProtection="1">
      <alignment horizontal="center" wrapText="1"/>
      <protection hidden="1"/>
    </xf>
    <xf numFmtId="0" fontId="8" fillId="0" borderId="20" xfId="0" applyFont="1" applyFill="1" applyBorder="1" applyAlignment="1" applyProtection="1">
      <alignment horizontal="right"/>
      <protection hidden="1"/>
    </xf>
    <xf numFmtId="0" fontId="8" fillId="0" borderId="21" xfId="0" applyFont="1" applyFill="1" applyBorder="1" applyAlignment="1" applyProtection="1">
      <alignment horizontal="right"/>
      <protection hidden="1"/>
    </xf>
    <xf numFmtId="0" fontId="8" fillId="0" borderId="22" xfId="0" applyFont="1" applyFill="1" applyBorder="1" applyAlignment="1" applyProtection="1">
      <alignment horizontal="right"/>
      <protection hidden="1"/>
    </xf>
    <xf numFmtId="2" fontId="3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left"/>
      <protection hidden="1"/>
    </xf>
    <xf numFmtId="0" fontId="5" fillId="0" borderId="19" xfId="0" applyFont="1" applyFill="1" applyBorder="1" applyAlignment="1" applyProtection="1">
      <alignment horizontal="left"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5" fillId="0" borderId="37" xfId="0" applyFont="1" applyFill="1" applyBorder="1" applyAlignment="1" applyProtection="1">
      <alignment horizontal="left"/>
      <protection hidden="1"/>
    </xf>
    <xf numFmtId="0" fontId="5" fillId="0" borderId="31" xfId="0" applyFont="1" applyFill="1" applyBorder="1" applyAlignment="1" applyProtection="1">
      <alignment horizontal="left"/>
      <protection hidden="1"/>
    </xf>
    <xf numFmtId="0" fontId="5" fillId="0" borderId="22" xfId="0" applyFont="1" applyFill="1" applyBorder="1" applyAlignment="1" applyProtection="1">
      <alignment horizontal="left"/>
      <protection hidden="1"/>
    </xf>
    <xf numFmtId="0" fontId="6" fillId="0" borderId="60" xfId="0" applyFont="1" applyFill="1" applyBorder="1" applyAlignment="1" applyProtection="1">
      <alignment horizontal="center"/>
      <protection hidden="1"/>
    </xf>
    <xf numFmtId="0" fontId="5" fillId="4" borderId="36" xfId="0" applyFont="1" applyFill="1" applyBorder="1" applyAlignment="1" applyProtection="1">
      <alignment horizontal="left"/>
      <protection hidden="1"/>
    </xf>
    <xf numFmtId="0" fontId="5" fillId="4" borderId="18" xfId="0" applyFont="1" applyFill="1" applyBorder="1" applyAlignment="1" applyProtection="1">
      <alignment horizontal="left"/>
      <protection hidden="1"/>
    </xf>
    <xf numFmtId="0" fontId="7" fillId="0" borderId="32" xfId="0" applyFont="1" applyFill="1" applyBorder="1" applyAlignment="1" applyProtection="1">
      <alignment horizontal="left"/>
      <protection locked="0" hidden="1"/>
    </xf>
    <xf numFmtId="0" fontId="7" fillId="0" borderId="33" xfId="0" applyFont="1" applyFill="1" applyBorder="1" applyAlignment="1" applyProtection="1">
      <alignment horizontal="left"/>
      <protection locked="0" hidden="1"/>
    </xf>
    <xf numFmtId="0" fontId="7" fillId="0" borderId="34" xfId="0" applyFont="1" applyFill="1" applyBorder="1" applyAlignment="1" applyProtection="1">
      <alignment horizontal="left"/>
      <protection locked="0" hidden="1"/>
    </xf>
    <xf numFmtId="0" fontId="7" fillId="0" borderId="18" xfId="0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 hidden="1"/>
    </xf>
    <xf numFmtId="0" fontId="10" fillId="0" borderId="21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vertical="center" wrapText="1"/>
      <protection hidden="1"/>
    </xf>
    <xf numFmtId="0" fontId="3" fillId="0" borderId="25" xfId="0" applyFont="1" applyFill="1" applyBorder="1" applyAlignment="1" applyProtection="1">
      <alignment vertical="center" wrapText="1"/>
      <protection hidden="1"/>
    </xf>
    <xf numFmtId="0" fontId="8" fillId="0" borderId="18" xfId="0" applyFont="1" applyFill="1" applyBorder="1" applyAlignment="1" applyProtection="1">
      <alignment horizontal="left" vertical="center" wrapText="1"/>
      <protection hidden="1"/>
    </xf>
    <xf numFmtId="0" fontId="3" fillId="0" borderId="24" xfId="0" applyFont="1" applyFill="1" applyBorder="1" applyAlignment="1" applyProtection="1">
      <alignment horizontal="left" vertical="center" wrapText="1"/>
      <protection hidden="1"/>
    </xf>
    <xf numFmtId="0" fontId="3" fillId="0" borderId="25" xfId="0" applyFont="1" applyFill="1" applyBorder="1" applyAlignment="1" applyProtection="1">
      <alignment horizontal="left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right"/>
      <protection hidden="1"/>
    </xf>
    <xf numFmtId="0" fontId="3" fillId="0" borderId="22" xfId="0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>
      <alignment horizontal="justify" vertical="top"/>
    </xf>
    <xf numFmtId="0" fontId="3" fillId="0" borderId="23" xfId="0" applyFont="1" applyFill="1" applyBorder="1" applyAlignment="1">
      <alignment horizontal="justify" vertical="top"/>
    </xf>
    <xf numFmtId="0" fontId="5" fillId="0" borderId="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20" xfId="0" applyFont="1" applyFill="1" applyBorder="1" applyAlignment="1" applyProtection="1">
      <alignment horizontal="left"/>
      <protection hidden="1"/>
    </xf>
    <xf numFmtId="0" fontId="3" fillId="0" borderId="21" xfId="0" applyFont="1" applyFill="1" applyBorder="1" applyAlignment="1" applyProtection="1">
      <alignment horizontal="left"/>
      <protection hidden="1"/>
    </xf>
    <xf numFmtId="0" fontId="3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 applyProtection="1">
      <alignment horizontal="left" vertical="center" wrapText="1"/>
      <protection hidden="1"/>
    </xf>
    <xf numFmtId="0" fontId="6" fillId="0" borderId="19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 applyProtection="1">
      <alignment horizontal="left"/>
      <protection hidden="1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5" borderId="36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left"/>
      <protection hidden="1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2" fontId="3" fillId="0" borderId="18" xfId="0" applyNumberFormat="1" applyFont="1" applyBorder="1" applyAlignment="1" applyProtection="1">
      <alignment horizontal="center" vertical="center"/>
      <protection hidden="1"/>
    </xf>
    <xf numFmtId="2" fontId="3" fillId="0" borderId="25" xfId="0" applyNumberFormat="1" applyFont="1" applyBorder="1" applyAlignment="1" applyProtection="1">
      <alignment horizontal="center" vertical="center"/>
      <protection hidden="1"/>
    </xf>
    <xf numFmtId="2" fontId="3" fillId="0" borderId="24" xfId="0" applyNumberFormat="1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left" vertical="center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3" fillId="0" borderId="23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27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center" vertical="center"/>
      <protection locked="0" hidden="1"/>
    </xf>
    <xf numFmtId="0" fontId="3" fillId="0" borderId="22" xfId="0" applyFont="1" applyBorder="1" applyAlignment="1" applyProtection="1">
      <alignment horizontal="center" vertical="center"/>
      <protection locked="0"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textRotation="255" wrapText="1"/>
      <protection hidden="1"/>
    </xf>
    <xf numFmtId="0" fontId="3" fillId="0" borderId="24" xfId="0" applyFont="1" applyFill="1" applyBorder="1" applyAlignment="1" applyProtection="1">
      <alignment horizontal="center" vertical="center" textRotation="255" wrapText="1"/>
      <protection hidden="1"/>
    </xf>
    <xf numFmtId="0" fontId="3" fillId="0" borderId="25" xfId="0" applyFont="1" applyFill="1" applyBorder="1" applyAlignment="1" applyProtection="1">
      <alignment horizontal="center" vertical="center" textRotation="255" wrapText="1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2" fontId="3" fillId="6" borderId="18" xfId="0" applyNumberFormat="1" applyFont="1" applyFill="1" applyBorder="1" applyAlignment="1" applyProtection="1">
      <alignment horizontal="center" vertical="center"/>
      <protection hidden="1"/>
    </xf>
    <xf numFmtId="2" fontId="3" fillId="6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 wrapText="1"/>
      <protection hidden="1"/>
    </xf>
    <xf numFmtId="0" fontId="3" fillId="0" borderId="25" xfId="0" applyFont="1" applyBorder="1" applyAlignment="1" applyProtection="1">
      <alignment vertical="center" wrapText="1"/>
      <protection hidden="1"/>
    </xf>
    <xf numFmtId="0" fontId="5" fillId="2" borderId="60" xfId="0" applyFont="1" applyFill="1" applyBorder="1" applyAlignment="1" applyProtection="1">
      <alignment horizontal="center"/>
      <protection hidden="1"/>
    </xf>
    <xf numFmtId="0" fontId="5" fillId="2" borderId="61" xfId="0" applyFont="1" applyFill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justify" vertical="top"/>
    </xf>
    <xf numFmtId="0" fontId="3" fillId="0" borderId="0" xfId="0" applyFont="1" applyBorder="1" applyAlignment="1" applyProtection="1">
      <alignment horizontal="justify" vertical="top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 textRotation="91" wrapText="1"/>
      <protection hidden="1"/>
    </xf>
    <xf numFmtId="0" fontId="3" fillId="0" borderId="24" xfId="0" applyFont="1" applyBorder="1" applyAlignment="1" applyProtection="1">
      <alignment horizontal="center" vertical="center" textRotation="91" wrapText="1"/>
      <protection hidden="1"/>
    </xf>
    <xf numFmtId="0" fontId="3" fillId="0" borderId="25" xfId="0" applyFont="1" applyBorder="1" applyAlignment="1" applyProtection="1">
      <alignment horizontal="center" vertical="center" textRotation="91" wrapText="1"/>
      <protection hidden="1"/>
    </xf>
    <xf numFmtId="0" fontId="3" fillId="0" borderId="18" xfId="0" applyFont="1" applyBorder="1" applyAlignment="1" applyProtection="1">
      <alignment horizontal="center" vertical="center"/>
      <protection locked="0" hidden="1"/>
    </xf>
    <xf numFmtId="0" fontId="3" fillId="0" borderId="24" xfId="0" applyFont="1" applyBorder="1" applyAlignment="1" applyProtection="1">
      <alignment horizontal="center" vertical="center"/>
      <protection locked="0"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2" fontId="12" fillId="0" borderId="41" xfId="0" applyNumberFormat="1" applyFont="1" applyFill="1" applyBorder="1" applyAlignment="1">
      <alignment horizontal="center" vertical="center" wrapText="1"/>
    </xf>
    <xf numFmtId="2" fontId="12" fillId="0" borderId="42" xfId="0" applyNumberFormat="1" applyFont="1" applyFill="1" applyBorder="1" applyAlignment="1">
      <alignment horizontal="center" vertical="center" wrapText="1"/>
    </xf>
    <xf numFmtId="2" fontId="12" fillId="0" borderId="44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12" fillId="0" borderId="43" xfId="0" applyNumberFormat="1" applyFont="1" applyFill="1" applyBorder="1" applyAlignment="1">
      <alignment horizontal="center" vertical="center" wrapText="1"/>
    </xf>
    <xf numFmtId="2" fontId="12" fillId="0" borderId="45" xfId="0" applyNumberFormat="1" applyFont="1" applyFill="1" applyBorder="1" applyAlignment="1">
      <alignment horizontal="center" vertical="center" wrapText="1"/>
    </xf>
    <xf numFmtId="2" fontId="12" fillId="0" borderId="48" xfId="0" applyNumberFormat="1" applyFont="1" applyFill="1" applyBorder="1" applyAlignment="1">
      <alignment horizontal="center" vertical="center" wrapText="1"/>
    </xf>
    <xf numFmtId="2" fontId="12" fillId="0" borderId="46" xfId="0" applyNumberFormat="1" applyFont="1" applyFill="1" applyBorder="1" applyAlignment="1">
      <alignment horizontal="center" vertical="center" wrapText="1"/>
    </xf>
    <xf numFmtId="2" fontId="12" fillId="0" borderId="47" xfId="0" applyNumberFormat="1" applyFont="1" applyFill="1" applyBorder="1" applyAlignment="1">
      <alignment horizontal="center" vertical="center" wrapText="1"/>
    </xf>
    <xf numFmtId="2" fontId="12" fillId="0" borderId="3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55" xfId="0" applyFont="1" applyFill="1" applyBorder="1" applyAlignment="1" applyProtection="1">
      <alignment horizontal="center"/>
      <protection hidden="1"/>
    </xf>
    <xf numFmtId="2" fontId="1" fillId="4" borderId="11" xfId="0" applyNumberFormat="1" applyFont="1" applyFill="1" applyBorder="1" applyAlignment="1" applyProtection="1">
      <alignment horizontal="center" vertical="center"/>
      <protection hidden="1"/>
    </xf>
    <xf numFmtId="2" fontId="1" fillId="4" borderId="9" xfId="0" applyNumberFormat="1" applyFont="1" applyFill="1" applyBorder="1" applyAlignment="1" applyProtection="1">
      <alignment horizontal="center" vertical="center"/>
      <protection hidden="1"/>
    </xf>
    <xf numFmtId="2" fontId="1" fillId="4" borderId="12" xfId="0" applyNumberFormat="1" applyFont="1" applyFill="1" applyBorder="1" applyAlignment="1" applyProtection="1">
      <alignment horizontal="center" vertical="center"/>
      <protection hidden="1"/>
    </xf>
    <xf numFmtId="2" fontId="1" fillId="4" borderId="10" xfId="0" applyNumberFormat="1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2" fontId="1" fillId="6" borderId="11" xfId="0" applyNumberFormat="1" applyFont="1" applyFill="1" applyBorder="1" applyAlignment="1" applyProtection="1">
      <alignment horizontal="center" vertical="center"/>
      <protection hidden="1"/>
    </xf>
    <xf numFmtId="2" fontId="1" fillId="6" borderId="9" xfId="0" applyNumberFormat="1" applyFont="1" applyFill="1" applyBorder="1" applyAlignment="1" applyProtection="1">
      <alignment horizontal="center" vertical="center"/>
      <protection hidden="1"/>
    </xf>
    <xf numFmtId="2" fontId="1" fillId="6" borderId="12" xfId="0" applyNumberFormat="1" applyFont="1" applyFill="1" applyBorder="1" applyAlignment="1" applyProtection="1">
      <alignment horizontal="center" vertical="center"/>
      <protection hidden="1"/>
    </xf>
    <xf numFmtId="2" fontId="1" fillId="6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2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1" fillId="0" borderId="4" xfId="0" applyFont="1" applyBorder="1" applyProtection="1">
      <protection hidden="1"/>
    </xf>
    <xf numFmtId="0" fontId="1" fillId="0" borderId="5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56" xfId="0" applyFont="1" applyBorder="1" applyAlignment="1" applyProtection="1">
      <alignment horizontal="center" vertical="center" wrapText="1"/>
      <protection hidden="1"/>
    </xf>
    <xf numFmtId="0" fontId="1" fillId="0" borderId="57" xfId="0" applyFont="1" applyBorder="1" applyAlignment="1" applyProtection="1">
      <alignment horizontal="center" vertical="center" wrapText="1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2" fontId="1" fillId="0" borderId="16" xfId="0" applyNumberFormat="1" applyFont="1" applyFill="1" applyBorder="1" applyAlignment="1" applyProtection="1">
      <alignment horizontal="center" vertical="center"/>
      <protection hidden="1"/>
    </xf>
    <xf numFmtId="2" fontId="1" fillId="0" borderId="30" xfId="0" applyNumberFormat="1" applyFont="1" applyFill="1" applyBorder="1" applyAlignment="1" applyProtection="1">
      <alignment horizontal="center" vertical="center"/>
      <protection hidden="1"/>
    </xf>
    <xf numFmtId="2" fontId="1" fillId="3" borderId="16" xfId="0" applyNumberFormat="1" applyFont="1" applyFill="1" applyBorder="1" applyAlignment="1" applyProtection="1">
      <alignment horizontal="center" vertical="center"/>
      <protection hidden="1"/>
    </xf>
    <xf numFmtId="2" fontId="1" fillId="3" borderId="30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50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/>
      <protection locked="0" hidden="1"/>
    </xf>
    <xf numFmtId="0" fontId="1" fillId="0" borderId="3" xfId="0" applyFont="1" applyFill="1" applyBorder="1" applyAlignment="1" applyProtection="1">
      <alignment horizontal="center" vertical="center"/>
      <protection locked="0" hidden="1"/>
    </xf>
    <xf numFmtId="0" fontId="1" fillId="0" borderId="4" xfId="0" applyFont="1" applyFill="1" applyBorder="1" applyAlignment="1" applyProtection="1">
      <alignment horizontal="center" vertical="center"/>
      <protection locked="0" hidden="1"/>
    </xf>
    <xf numFmtId="0" fontId="1" fillId="0" borderId="6" xfId="0" applyFont="1" applyFill="1" applyBorder="1" applyAlignment="1" applyProtection="1">
      <alignment horizontal="center" vertical="center"/>
      <protection locked="0"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locked="0" hidden="1"/>
    </xf>
    <xf numFmtId="0" fontId="1" fillId="0" borderId="40" xfId="0" applyFont="1" applyBorder="1" applyAlignment="1" applyProtection="1">
      <alignment horizontal="center" vertical="center"/>
      <protection locked="0"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/>
      <protection hidden="1"/>
    </xf>
    <xf numFmtId="2" fontId="1" fillId="0" borderId="9" xfId="0" applyNumberFormat="1" applyFont="1" applyFill="1" applyBorder="1" applyAlignment="1" applyProtection="1">
      <alignment horizontal="center" vertical="center"/>
      <protection hidden="1"/>
    </xf>
    <xf numFmtId="2" fontId="1" fillId="0" borderId="12" xfId="0" applyNumberFormat="1" applyFont="1" applyFill="1" applyBorder="1" applyAlignment="1" applyProtection="1">
      <alignment horizontal="center" vertical="center"/>
      <protection hidden="1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2" fontId="1" fillId="5" borderId="11" xfId="0" applyNumberFormat="1" applyFont="1" applyFill="1" applyBorder="1" applyAlignment="1" applyProtection="1">
      <alignment horizontal="center" vertical="center"/>
      <protection hidden="1"/>
    </xf>
    <xf numFmtId="2" fontId="1" fillId="5" borderId="9" xfId="0" applyNumberFormat="1" applyFont="1" applyFill="1" applyBorder="1" applyAlignment="1" applyProtection="1">
      <alignment horizontal="center" vertical="center"/>
      <protection hidden="1"/>
    </xf>
    <xf numFmtId="2" fontId="1" fillId="5" borderId="12" xfId="0" applyNumberFormat="1" applyFont="1" applyFill="1" applyBorder="1" applyAlignment="1" applyProtection="1">
      <alignment horizontal="center" vertical="center"/>
      <protection hidden="1"/>
    </xf>
    <xf numFmtId="2" fontId="1" fillId="5" borderId="10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W64"/>
  <sheetViews>
    <sheetView tabSelected="1" view="pageBreakPreview" zoomScaleNormal="100" zoomScaleSheetLayoutView="100" workbookViewId="0">
      <selection activeCell="I33" sqref="I33"/>
    </sheetView>
  </sheetViews>
  <sheetFormatPr defaultColWidth="11.42578125" defaultRowHeight="12" x14ac:dyDescent="0.2"/>
  <cols>
    <col min="1" max="1" width="20.7109375" style="35" customWidth="1"/>
    <col min="2" max="2" width="25" style="35" customWidth="1"/>
    <col min="3" max="3" width="13.28515625" style="35" customWidth="1"/>
    <col min="4" max="4" width="5.7109375" style="35" customWidth="1"/>
    <col min="5" max="5" width="5.42578125" style="35" customWidth="1"/>
    <col min="6" max="6" width="9.140625" style="35" customWidth="1"/>
    <col min="7" max="7" width="11.28515625" style="35" customWidth="1"/>
    <col min="8" max="24" width="3.5703125" style="3" customWidth="1"/>
    <col min="25" max="25" width="3.5703125" style="43" customWidth="1"/>
    <col min="26" max="127" width="3.5703125" style="3" customWidth="1"/>
    <col min="128" max="16384" width="11.42578125" style="35"/>
  </cols>
  <sheetData>
    <row r="1" spans="1:127" s="33" customFormat="1" ht="50.1" customHeight="1" thickBot="1" x14ac:dyDescent="0.25">
      <c r="A1" s="138" t="s">
        <v>104</v>
      </c>
      <c r="B1" s="139"/>
      <c r="C1" s="139"/>
      <c r="D1" s="139"/>
      <c r="E1" s="139"/>
      <c r="F1" s="140"/>
      <c r="G1" s="128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</row>
    <row r="2" spans="1:127" s="33" customFormat="1" ht="24.95" customHeight="1" thickBot="1" x14ac:dyDescent="0.25">
      <c r="A2" s="153" t="s">
        <v>56</v>
      </c>
      <c r="B2" s="153"/>
      <c r="C2" s="153"/>
      <c r="D2" s="153"/>
      <c r="E2" s="153"/>
      <c r="F2" s="153"/>
      <c r="G2" s="128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</row>
    <row r="3" spans="1:127" x14ac:dyDescent="0.2">
      <c r="A3" s="156" t="s">
        <v>0</v>
      </c>
      <c r="B3" s="157"/>
      <c r="C3" s="163"/>
      <c r="D3" s="164"/>
      <c r="E3" s="164"/>
      <c r="F3" s="165"/>
    </row>
    <row r="4" spans="1:127" x14ac:dyDescent="0.2">
      <c r="A4" s="161" t="s">
        <v>134</v>
      </c>
      <c r="B4" s="162"/>
      <c r="C4" s="123" t="s">
        <v>149</v>
      </c>
      <c r="D4" s="166"/>
      <c r="E4" s="166"/>
      <c r="F4" s="167"/>
      <c r="G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5" spans="1:127" x14ac:dyDescent="0.2">
      <c r="A5" s="154" t="s">
        <v>137</v>
      </c>
      <c r="B5" s="155"/>
      <c r="C5" s="36"/>
      <c r="D5" s="121"/>
      <c r="E5" s="37" t="s">
        <v>34</v>
      </c>
      <c r="F5" s="38"/>
      <c r="G5" s="182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39"/>
    </row>
    <row r="6" spans="1:127" x14ac:dyDescent="0.2">
      <c r="A6" s="158" t="s">
        <v>150</v>
      </c>
      <c r="B6" s="159"/>
      <c r="C6" s="96"/>
      <c r="D6" s="188"/>
      <c r="E6" s="188"/>
      <c r="F6" s="189"/>
      <c r="G6" s="40"/>
    </row>
    <row r="7" spans="1:127" ht="12.75" thickBot="1" x14ac:dyDescent="0.25">
      <c r="B7" s="34"/>
      <c r="C7" s="34"/>
      <c r="D7" s="34"/>
      <c r="E7" s="41"/>
      <c r="F7" s="34"/>
      <c r="G7" s="136"/>
    </row>
    <row r="8" spans="1:127" ht="15" customHeight="1" thickTop="1" thickBot="1" x14ac:dyDescent="0.25">
      <c r="A8" s="160" t="s">
        <v>1</v>
      </c>
      <c r="B8" s="160"/>
      <c r="C8" s="160"/>
      <c r="D8" s="160"/>
      <c r="E8" s="160"/>
      <c r="F8" s="160"/>
      <c r="G8" s="136"/>
      <c r="AC8" s="43"/>
      <c r="AD8" s="43"/>
      <c r="AE8" s="43"/>
      <c r="AF8" s="5"/>
    </row>
    <row r="9" spans="1:127" ht="15" customHeight="1" thickTop="1" x14ac:dyDescent="0.2">
      <c r="A9" s="122">
        <f>+C3</f>
        <v>0</v>
      </c>
      <c r="B9" s="59"/>
      <c r="C9" s="59" t="s">
        <v>2</v>
      </c>
      <c r="D9" s="59"/>
      <c r="E9" s="59"/>
      <c r="F9" s="60"/>
      <c r="G9" s="47"/>
      <c r="O9" s="43"/>
      <c r="AC9" s="43"/>
      <c r="AD9" s="43"/>
      <c r="AE9" s="43"/>
      <c r="AF9" s="5"/>
    </row>
    <row r="10" spans="1:127" ht="15" customHeight="1" x14ac:dyDescent="0.2">
      <c r="A10" s="149" t="s">
        <v>46</v>
      </c>
      <c r="B10" s="150"/>
      <c r="C10" s="150"/>
      <c r="D10" s="151"/>
      <c r="E10" s="45"/>
      <c r="F10" s="46"/>
      <c r="G10" s="47"/>
      <c r="W10" s="43"/>
      <c r="AC10" s="43"/>
      <c r="AD10" s="43"/>
      <c r="AE10" s="43"/>
      <c r="AF10" s="5"/>
      <c r="BS10" s="4"/>
    </row>
    <row r="11" spans="1:127" ht="15" customHeight="1" x14ac:dyDescent="0.2">
      <c r="A11" s="190" t="s">
        <v>10</v>
      </c>
      <c r="B11" s="191"/>
      <c r="C11" s="147" t="s">
        <v>59</v>
      </c>
      <c r="D11" s="48" t="s">
        <v>5</v>
      </c>
      <c r="E11" s="49" t="s">
        <v>6</v>
      </c>
      <c r="F11" s="48" t="s">
        <v>7</v>
      </c>
      <c r="G11" s="181"/>
      <c r="AC11" s="43"/>
      <c r="AD11" s="43"/>
      <c r="AE11" s="43"/>
      <c r="AF11" s="5"/>
      <c r="AH11" s="43"/>
      <c r="AI11" s="5"/>
      <c r="AJ11" s="5"/>
      <c r="AK11" s="5"/>
      <c r="BS11" s="4"/>
    </row>
    <row r="12" spans="1:127" ht="15" customHeight="1" x14ac:dyDescent="0.2">
      <c r="A12" s="192"/>
      <c r="B12" s="193"/>
      <c r="C12" s="148"/>
      <c r="D12" s="49" t="s">
        <v>3</v>
      </c>
      <c r="E12" s="49" t="s">
        <v>11</v>
      </c>
      <c r="F12" s="49" t="s">
        <v>8</v>
      </c>
      <c r="G12" s="181"/>
      <c r="AC12" s="43"/>
      <c r="AD12" s="43"/>
      <c r="AE12" s="43"/>
      <c r="AF12" s="5"/>
      <c r="AH12" s="43"/>
      <c r="AI12" s="5"/>
      <c r="AJ12" s="5"/>
      <c r="AK12" s="5"/>
      <c r="AW12" s="4"/>
      <c r="BG12" s="4"/>
      <c r="BL12" s="4"/>
      <c r="BS12" s="4"/>
    </row>
    <row r="13" spans="1:127" ht="15" customHeight="1" x14ac:dyDescent="0.2">
      <c r="A13" s="131" t="s">
        <v>14</v>
      </c>
      <c r="B13" s="141" t="s">
        <v>141</v>
      </c>
      <c r="C13" s="141" t="s">
        <v>75</v>
      </c>
      <c r="D13" s="144"/>
      <c r="E13" s="131">
        <v>2.5</v>
      </c>
      <c r="F13" s="129">
        <f>(D13*E13)</f>
        <v>0</v>
      </c>
      <c r="G13" s="89"/>
      <c r="H13" s="87"/>
      <c r="AC13" s="43"/>
      <c r="AD13" s="43"/>
      <c r="AE13" s="43"/>
      <c r="AF13" s="5"/>
      <c r="AH13" s="43"/>
      <c r="AI13" s="5"/>
      <c r="AJ13" s="5"/>
      <c r="AK13" s="5"/>
      <c r="AW13" s="4"/>
      <c r="BG13" s="4"/>
      <c r="BL13" s="4"/>
      <c r="BS13" s="4"/>
    </row>
    <row r="14" spans="1:127" ht="15" customHeight="1" x14ac:dyDescent="0.2">
      <c r="A14" s="132"/>
      <c r="B14" s="142"/>
      <c r="C14" s="142"/>
      <c r="D14" s="145"/>
      <c r="E14" s="132"/>
      <c r="F14" s="152"/>
      <c r="G14" s="90"/>
      <c r="H14" s="87"/>
      <c r="I14" s="87"/>
      <c r="M14" s="43"/>
      <c r="N14" s="43"/>
      <c r="O14" s="43"/>
      <c r="P14" s="5"/>
      <c r="U14" s="43"/>
      <c r="V14" s="43"/>
      <c r="W14" s="43"/>
      <c r="X14" s="5"/>
      <c r="AC14" s="43"/>
      <c r="AD14" s="43"/>
      <c r="AE14" s="43"/>
      <c r="AF14" s="5"/>
      <c r="AH14" s="43"/>
      <c r="AI14" s="5"/>
      <c r="AJ14" s="5"/>
      <c r="AK14" s="5"/>
      <c r="AW14" s="4"/>
      <c r="BL14" s="4"/>
      <c r="BS14" s="4"/>
    </row>
    <row r="15" spans="1:127" ht="15" customHeight="1" x14ac:dyDescent="0.2">
      <c r="A15" s="132"/>
      <c r="B15" s="142"/>
      <c r="C15" s="142"/>
      <c r="D15" s="145"/>
      <c r="E15" s="132"/>
      <c r="F15" s="152"/>
      <c r="G15" s="90"/>
      <c r="M15" s="43"/>
      <c r="N15" s="43"/>
      <c r="O15" s="43"/>
      <c r="P15" s="5"/>
      <c r="U15" s="43"/>
      <c r="V15" s="43"/>
      <c r="W15" s="43"/>
      <c r="X15" s="5"/>
      <c r="AC15" s="43"/>
      <c r="AD15" s="43"/>
      <c r="AE15" s="43"/>
      <c r="AF15" s="5"/>
      <c r="AH15" s="43"/>
      <c r="AI15" s="5"/>
      <c r="AJ15" s="5"/>
      <c r="AK15" s="5"/>
      <c r="BL15" s="4"/>
      <c r="BS15" s="4"/>
    </row>
    <row r="16" spans="1:127" ht="15" customHeight="1" x14ac:dyDescent="0.2">
      <c r="A16" s="133"/>
      <c r="B16" s="143"/>
      <c r="C16" s="143"/>
      <c r="D16" s="146"/>
      <c r="E16" s="133"/>
      <c r="F16" s="130"/>
      <c r="G16" s="91"/>
      <c r="M16" s="43"/>
      <c r="N16" s="43"/>
      <c r="O16" s="43"/>
      <c r="P16" s="5"/>
      <c r="U16" s="43"/>
      <c r="V16" s="43"/>
      <c r="W16" s="43"/>
      <c r="X16" s="5"/>
      <c r="AC16" s="43"/>
      <c r="AD16" s="43"/>
      <c r="AE16" s="43"/>
      <c r="AF16" s="5"/>
      <c r="AH16" s="43"/>
      <c r="AI16" s="5"/>
      <c r="AJ16" s="5"/>
      <c r="AK16" s="5"/>
      <c r="BS16" s="4"/>
    </row>
    <row r="17" spans="1:71" ht="30" customHeight="1" x14ac:dyDescent="0.2">
      <c r="A17" s="141" t="s">
        <v>76</v>
      </c>
      <c r="B17" s="186" t="s">
        <v>99</v>
      </c>
      <c r="C17" s="187"/>
      <c r="D17" s="63"/>
      <c r="E17" s="141" t="str">
        <f>IF(D18=40,110,IF(D18=30,100,IF(D18=20, 87,"0")))</f>
        <v>0</v>
      </c>
      <c r="F17" s="129">
        <f>D17*E17</f>
        <v>0</v>
      </c>
      <c r="M17" s="43"/>
      <c r="N17" s="43"/>
      <c r="O17" s="43"/>
      <c r="P17" s="5"/>
      <c r="U17" s="43"/>
      <c r="V17" s="43"/>
      <c r="W17" s="43"/>
      <c r="X17" s="5"/>
      <c r="AC17" s="43"/>
      <c r="AD17" s="43"/>
      <c r="AE17" s="43"/>
      <c r="AF17" s="5"/>
      <c r="AH17" s="43"/>
      <c r="AI17" s="5"/>
      <c r="AJ17" s="5"/>
      <c r="AK17" s="5"/>
      <c r="BG17" s="4"/>
      <c r="BS17" s="4"/>
    </row>
    <row r="18" spans="1:71" ht="30" customHeight="1" x14ac:dyDescent="0.2">
      <c r="A18" s="143"/>
      <c r="B18" s="186" t="s">
        <v>102</v>
      </c>
      <c r="C18" s="187"/>
      <c r="D18" s="63"/>
      <c r="E18" s="143"/>
      <c r="F18" s="130"/>
      <c r="G18" s="61"/>
      <c r="M18" s="43"/>
      <c r="N18" s="43"/>
      <c r="O18" s="43"/>
      <c r="P18" s="5"/>
      <c r="U18" s="43"/>
      <c r="V18" s="43"/>
      <c r="W18" s="43"/>
      <c r="X18" s="5"/>
      <c r="AC18" s="43"/>
      <c r="AD18" s="43"/>
      <c r="AE18" s="43"/>
      <c r="AF18" s="5"/>
      <c r="BG18" s="4"/>
      <c r="BL18" s="4"/>
      <c r="BS18" s="4"/>
    </row>
    <row r="19" spans="1:71" ht="15" customHeight="1" x14ac:dyDescent="0.2">
      <c r="A19" s="141" t="s">
        <v>77</v>
      </c>
      <c r="B19" s="171" t="s">
        <v>64</v>
      </c>
      <c r="C19" s="52"/>
      <c r="D19" s="174"/>
      <c r="E19" s="131">
        <v>110</v>
      </c>
      <c r="F19" s="129">
        <f>D19*E19</f>
        <v>0</v>
      </c>
      <c r="G19" s="47"/>
      <c r="M19" s="43"/>
      <c r="N19" s="43"/>
      <c r="O19" s="43"/>
      <c r="P19" s="5"/>
      <c r="U19" s="43"/>
      <c r="V19" s="43"/>
      <c r="W19" s="43"/>
      <c r="X19" s="5"/>
      <c r="AC19" s="43"/>
      <c r="AD19" s="43"/>
      <c r="AE19" s="43"/>
      <c r="AF19" s="5"/>
      <c r="BS19" s="4"/>
    </row>
    <row r="20" spans="1:71" ht="15" customHeight="1" x14ac:dyDescent="0.2">
      <c r="A20" s="142"/>
      <c r="B20" s="172"/>
      <c r="C20" s="53" t="s">
        <v>18</v>
      </c>
      <c r="D20" s="175"/>
      <c r="E20" s="132"/>
      <c r="F20" s="152"/>
      <c r="G20" s="88"/>
      <c r="M20" s="43"/>
      <c r="N20" s="43"/>
      <c r="O20" s="43"/>
      <c r="P20" s="5"/>
      <c r="U20" s="43"/>
      <c r="V20" s="43"/>
      <c r="W20" s="43"/>
      <c r="X20" s="5"/>
      <c r="AC20" s="43"/>
      <c r="AD20" s="43"/>
      <c r="AE20" s="43"/>
      <c r="AF20" s="5"/>
      <c r="BS20" s="4"/>
    </row>
    <row r="21" spans="1:71" ht="11.25" customHeight="1" x14ac:dyDescent="0.2">
      <c r="A21" s="142"/>
      <c r="B21" s="173"/>
      <c r="C21" s="50"/>
      <c r="D21" s="176"/>
      <c r="E21" s="133"/>
      <c r="F21" s="130"/>
      <c r="G21" s="47"/>
      <c r="M21" s="43"/>
      <c r="N21" s="43"/>
      <c r="O21" s="43"/>
      <c r="P21" s="5"/>
      <c r="U21" s="43"/>
      <c r="V21" s="43"/>
      <c r="W21" s="43"/>
      <c r="X21" s="5"/>
      <c r="AC21" s="43"/>
      <c r="AD21" s="43"/>
      <c r="AE21" s="43"/>
      <c r="AF21" s="5"/>
      <c r="BS21" s="4"/>
    </row>
    <row r="22" spans="1:71" ht="15" customHeight="1" x14ac:dyDescent="0.2">
      <c r="A22" s="142"/>
      <c r="B22" s="171" t="s">
        <v>65</v>
      </c>
      <c r="C22" s="52"/>
      <c r="D22" s="174"/>
      <c r="E22" s="131">
        <v>90</v>
      </c>
      <c r="F22" s="129">
        <f>D22*E22</f>
        <v>0</v>
      </c>
      <c r="G22" s="47"/>
      <c r="M22" s="43"/>
      <c r="N22" s="43"/>
      <c r="O22" s="43"/>
      <c r="P22" s="5"/>
      <c r="U22" s="43"/>
      <c r="V22" s="43"/>
      <c r="W22" s="43"/>
      <c r="X22" s="5"/>
      <c r="AC22" s="43"/>
      <c r="AD22" s="43"/>
      <c r="AE22" s="43"/>
      <c r="AF22" s="5"/>
      <c r="BS22" s="4"/>
    </row>
    <row r="23" spans="1:71" ht="15" customHeight="1" x14ac:dyDescent="0.2">
      <c r="A23" s="142"/>
      <c r="B23" s="172"/>
      <c r="C23" s="53" t="s">
        <v>18</v>
      </c>
      <c r="D23" s="175"/>
      <c r="E23" s="132"/>
      <c r="F23" s="152"/>
      <c r="G23" s="47"/>
      <c r="M23" s="43"/>
      <c r="N23" s="43"/>
      <c r="O23" s="43"/>
      <c r="P23" s="5"/>
      <c r="U23" s="43"/>
      <c r="V23" s="43"/>
      <c r="W23" s="43"/>
      <c r="X23" s="5"/>
      <c r="AC23" s="43"/>
      <c r="AD23" s="43"/>
      <c r="AE23" s="43"/>
      <c r="AF23" s="5"/>
      <c r="AI23" s="5"/>
      <c r="AJ23" s="5"/>
      <c r="AK23" s="5"/>
      <c r="BS23" s="4"/>
    </row>
    <row r="24" spans="1:71" ht="18.75" customHeight="1" x14ac:dyDescent="0.2">
      <c r="A24" s="142"/>
      <c r="B24" s="173"/>
      <c r="C24" s="50"/>
      <c r="D24" s="176"/>
      <c r="E24" s="133"/>
      <c r="F24" s="130"/>
      <c r="G24" s="47"/>
      <c r="M24" s="43"/>
      <c r="N24" s="43"/>
      <c r="O24" s="43"/>
      <c r="P24" s="5"/>
      <c r="U24" s="43"/>
      <c r="V24" s="43"/>
      <c r="W24" s="43"/>
      <c r="X24" s="5"/>
      <c r="AC24" s="43"/>
      <c r="AD24" s="43"/>
      <c r="AE24" s="43"/>
      <c r="AF24" s="5"/>
      <c r="AI24" s="5"/>
      <c r="AJ24" s="5"/>
      <c r="AK24" s="5"/>
      <c r="BS24" s="4"/>
    </row>
    <row r="25" spans="1:71" ht="15" customHeight="1" x14ac:dyDescent="0.2">
      <c r="A25" s="142"/>
      <c r="B25" s="169" t="s">
        <v>74</v>
      </c>
      <c r="C25" s="131" t="s">
        <v>18</v>
      </c>
      <c r="D25" s="174"/>
      <c r="E25" s="131">
        <v>45</v>
      </c>
      <c r="F25" s="129">
        <f>D25*E25</f>
        <v>0</v>
      </c>
      <c r="G25" s="137"/>
      <c r="M25" s="43"/>
      <c r="N25" s="43"/>
      <c r="O25" s="43"/>
      <c r="P25" s="5"/>
      <c r="U25" s="43"/>
      <c r="V25" s="43"/>
      <c r="W25" s="43"/>
      <c r="X25" s="5"/>
      <c r="AC25" s="43"/>
      <c r="AD25" s="43"/>
      <c r="AE25" s="43"/>
      <c r="AF25" s="5"/>
      <c r="AI25" s="5"/>
      <c r="AJ25" s="5"/>
      <c r="AK25" s="5"/>
      <c r="BG25" s="54"/>
    </row>
    <row r="26" spans="1:71" ht="15" customHeight="1" x14ac:dyDescent="0.2">
      <c r="A26" s="143"/>
      <c r="B26" s="170"/>
      <c r="C26" s="133"/>
      <c r="D26" s="176"/>
      <c r="E26" s="133"/>
      <c r="F26" s="130"/>
      <c r="G26" s="137"/>
      <c r="M26" s="43"/>
      <c r="N26" s="43"/>
      <c r="O26" s="43"/>
      <c r="P26" s="5"/>
      <c r="U26" s="43"/>
      <c r="V26" s="43"/>
      <c r="W26" s="43"/>
      <c r="X26" s="5"/>
      <c r="AC26" s="43"/>
      <c r="AD26" s="43"/>
      <c r="AE26" s="43"/>
      <c r="AF26" s="5"/>
      <c r="AI26" s="5"/>
      <c r="AJ26" s="5"/>
      <c r="AK26" s="5"/>
      <c r="AX26" s="55"/>
      <c r="AY26" s="55"/>
      <c r="BG26" s="54"/>
    </row>
    <row r="27" spans="1:71" ht="15" customHeight="1" x14ac:dyDescent="0.2">
      <c r="A27" s="56" t="s">
        <v>25</v>
      </c>
      <c r="B27" s="57"/>
      <c r="C27" s="57"/>
      <c r="D27" s="177"/>
      <c r="E27" s="178"/>
      <c r="F27" s="51">
        <f>SUM(F13:F26)</f>
        <v>0</v>
      </c>
      <c r="G27" s="137"/>
      <c r="M27" s="43"/>
      <c r="N27" s="43"/>
      <c r="O27" s="43"/>
      <c r="P27" s="5"/>
      <c r="U27" s="43"/>
      <c r="V27" s="43"/>
      <c r="W27" s="43"/>
      <c r="X27" s="5"/>
      <c r="AC27" s="43"/>
      <c r="AD27" s="43"/>
      <c r="AE27" s="43"/>
      <c r="AF27" s="5"/>
      <c r="AI27" s="5"/>
      <c r="AJ27" s="5"/>
      <c r="AK27" s="5"/>
      <c r="BG27" s="54"/>
    </row>
    <row r="28" spans="1:71" ht="15" customHeight="1" x14ac:dyDescent="0.2">
      <c r="A28" s="44" t="s">
        <v>29</v>
      </c>
      <c r="B28" s="45"/>
      <c r="C28" s="45"/>
      <c r="D28" s="45"/>
      <c r="E28" s="58"/>
      <c r="F28" s="58" t="e">
        <f>(F27/C5)</f>
        <v>#DIV/0!</v>
      </c>
      <c r="G28" s="47"/>
      <c r="M28" s="43"/>
      <c r="N28" s="43"/>
      <c r="O28" s="43"/>
      <c r="P28" s="5"/>
      <c r="U28" s="43"/>
      <c r="V28" s="43"/>
      <c r="W28" s="43"/>
      <c r="X28" s="5"/>
      <c r="AC28" s="43"/>
      <c r="AD28" s="43"/>
      <c r="AE28" s="43"/>
      <c r="AF28" s="5"/>
    </row>
    <row r="29" spans="1:71" ht="15" customHeight="1" x14ac:dyDescent="0.2">
      <c r="A29" s="184" t="s">
        <v>143</v>
      </c>
      <c r="B29" s="185"/>
      <c r="C29" s="59"/>
      <c r="D29" s="59"/>
      <c r="E29" s="60"/>
      <c r="F29" s="51" t="e">
        <f>LOOKUP(F28,'Tabela de Pontos'!A8:B48,'Tabela de Pontos'!C8:C48)</f>
        <v>#DIV/0!</v>
      </c>
      <c r="G29" s="47"/>
      <c r="M29" s="43"/>
      <c r="N29" s="43"/>
      <c r="O29" s="43"/>
      <c r="P29" s="5"/>
      <c r="U29" s="43"/>
      <c r="V29" s="43"/>
      <c r="W29" s="43"/>
      <c r="X29" s="5"/>
      <c r="AC29" s="43"/>
      <c r="AD29" s="43"/>
      <c r="AE29" s="43"/>
      <c r="AF29" s="5"/>
      <c r="BL29" s="4"/>
    </row>
    <row r="30" spans="1:71" ht="18" customHeight="1" x14ac:dyDescent="0.2">
      <c r="A30" s="184" t="s">
        <v>142</v>
      </c>
      <c r="B30" s="185"/>
      <c r="C30" s="185"/>
      <c r="D30" s="185"/>
      <c r="E30" s="195"/>
      <c r="F30" s="126" t="e">
        <f>IF(C5&lt;=4,(F29*C5)/4,"ERRO")</f>
        <v>#DIV/0!</v>
      </c>
      <c r="G30" s="180"/>
      <c r="M30" s="43"/>
      <c r="N30" s="43"/>
      <c r="O30" s="43"/>
      <c r="P30" s="5"/>
      <c r="U30" s="43"/>
      <c r="V30" s="43"/>
      <c r="W30" s="43"/>
      <c r="X30" s="5"/>
      <c r="AC30" s="43"/>
      <c r="AD30" s="43"/>
      <c r="AE30" s="43"/>
      <c r="AF30" s="5"/>
      <c r="AK30" s="43"/>
    </row>
    <row r="31" spans="1:71" ht="15" customHeight="1" x14ac:dyDescent="0.2">
      <c r="A31" s="168" t="e">
        <f>IF(F30="erro","Número de semestres utilizados incorreto",0)</f>
        <v>#DIV/0!</v>
      </c>
      <c r="B31" s="168"/>
      <c r="C31" s="168"/>
      <c r="D31" s="168"/>
      <c r="E31" s="168"/>
      <c r="F31" s="168"/>
      <c r="G31" s="180"/>
      <c r="M31" s="43"/>
      <c r="N31" s="43"/>
      <c r="O31" s="43"/>
      <c r="P31" s="5"/>
      <c r="U31" s="43"/>
      <c r="V31" s="43"/>
      <c r="W31" s="43"/>
      <c r="X31" s="5"/>
      <c r="AC31" s="43"/>
      <c r="AD31" s="43"/>
      <c r="AE31" s="43"/>
      <c r="AF31" s="5"/>
      <c r="AK31" s="43"/>
    </row>
    <row r="32" spans="1:71" ht="22.5" customHeight="1" x14ac:dyDescent="0.2">
      <c r="A32" s="194" t="s">
        <v>152</v>
      </c>
      <c r="B32" s="194"/>
      <c r="C32" s="194"/>
      <c r="D32" s="194"/>
      <c r="E32" s="194"/>
      <c r="F32" s="194"/>
      <c r="M32" s="43"/>
      <c r="N32" s="43"/>
      <c r="O32" s="43"/>
      <c r="P32" s="5"/>
      <c r="U32" s="43"/>
      <c r="V32" s="43"/>
      <c r="W32" s="43"/>
      <c r="X32" s="5"/>
      <c r="AC32" s="43"/>
      <c r="AD32" s="43"/>
      <c r="AE32" s="43"/>
      <c r="AF32" s="5"/>
    </row>
    <row r="33" spans="1:37" ht="81.75" customHeight="1" x14ac:dyDescent="0.2">
      <c r="A33" s="179" t="s">
        <v>155</v>
      </c>
      <c r="B33" s="179"/>
      <c r="C33" s="179"/>
      <c r="D33" s="179"/>
      <c r="E33" s="179"/>
      <c r="F33" s="179"/>
      <c r="M33" s="43"/>
      <c r="N33" s="43"/>
      <c r="O33" s="43"/>
      <c r="P33" s="5"/>
      <c r="U33" s="43"/>
      <c r="V33" s="43"/>
      <c r="W33" s="43"/>
      <c r="X33" s="5"/>
      <c r="AC33" s="43"/>
      <c r="AD33" s="43"/>
      <c r="AE33" s="43"/>
      <c r="AF33" s="5"/>
      <c r="AK33" s="43"/>
    </row>
    <row r="34" spans="1:37" ht="21" customHeight="1" x14ac:dyDescent="0.2">
      <c r="A34" s="34"/>
      <c r="B34" s="42"/>
      <c r="C34" s="42"/>
      <c r="D34" s="42"/>
      <c r="E34" s="34"/>
      <c r="F34" s="34"/>
      <c r="G34" s="101"/>
      <c r="M34" s="43"/>
      <c r="N34" s="43"/>
      <c r="O34" s="43"/>
      <c r="P34" s="5"/>
      <c r="U34" s="43"/>
      <c r="V34" s="43"/>
      <c r="W34" s="43"/>
      <c r="X34" s="5"/>
      <c r="AC34" s="43"/>
      <c r="AD34" s="43"/>
      <c r="AE34" s="43"/>
      <c r="AF34" s="5"/>
    </row>
    <row r="35" spans="1:37" ht="21" customHeight="1" x14ac:dyDescent="0.2">
      <c r="A35" s="34"/>
      <c r="B35" s="42"/>
      <c r="C35" s="42"/>
      <c r="D35" s="42"/>
      <c r="E35" s="34"/>
      <c r="F35" s="34"/>
      <c r="M35" s="43"/>
      <c r="N35" s="43"/>
      <c r="O35" s="43"/>
      <c r="P35" s="5"/>
      <c r="U35" s="43"/>
      <c r="V35" s="43"/>
      <c r="W35" s="43"/>
      <c r="X35" s="5"/>
      <c r="AC35" s="43"/>
      <c r="AD35" s="43"/>
      <c r="AE35" s="43"/>
      <c r="AF35" s="5"/>
    </row>
    <row r="36" spans="1:37" ht="21" customHeight="1" x14ac:dyDescent="0.2">
      <c r="A36" s="34"/>
      <c r="B36" s="42"/>
      <c r="C36" s="42"/>
      <c r="D36" s="42"/>
      <c r="E36" s="34"/>
      <c r="F36" s="34"/>
      <c r="M36" s="43"/>
      <c r="N36" s="43"/>
      <c r="O36" s="43"/>
      <c r="P36" s="5"/>
      <c r="U36" s="43"/>
      <c r="V36" s="43"/>
      <c r="W36" s="43"/>
      <c r="X36" s="5"/>
      <c r="AC36" s="43"/>
      <c r="AD36" s="43"/>
      <c r="AE36" s="43"/>
      <c r="AF36" s="5"/>
      <c r="AK36" s="5"/>
    </row>
    <row r="37" spans="1:37" ht="21" customHeight="1" x14ac:dyDescent="0.2">
      <c r="A37" s="34"/>
      <c r="B37" s="42"/>
      <c r="C37" s="42"/>
      <c r="D37" s="42"/>
      <c r="E37" s="34"/>
      <c r="F37" s="34"/>
      <c r="M37" s="43"/>
      <c r="N37" s="43"/>
      <c r="O37" s="43"/>
      <c r="P37" s="5"/>
      <c r="U37" s="43"/>
      <c r="V37" s="43"/>
      <c r="W37" s="43"/>
      <c r="X37" s="5"/>
      <c r="AC37" s="43"/>
      <c r="AD37" s="43"/>
      <c r="AE37" s="43"/>
      <c r="AF37" s="5"/>
      <c r="AK37" s="4"/>
    </row>
    <row r="38" spans="1:37" ht="21" customHeight="1" x14ac:dyDescent="0.2">
      <c r="A38" s="34"/>
      <c r="B38" s="42"/>
      <c r="C38" s="42"/>
      <c r="D38" s="42"/>
      <c r="E38" s="34"/>
      <c r="F38" s="34"/>
      <c r="M38" s="43"/>
      <c r="N38" s="43"/>
      <c r="O38" s="43"/>
      <c r="P38" s="5"/>
      <c r="U38" s="43"/>
      <c r="V38" s="43"/>
      <c r="W38" s="43"/>
      <c r="X38" s="5"/>
      <c r="AC38" s="43"/>
      <c r="AD38" s="43"/>
      <c r="AE38" s="43"/>
      <c r="AF38" s="5"/>
      <c r="AK38" s="5"/>
    </row>
    <row r="39" spans="1:37" ht="21" customHeight="1" x14ac:dyDescent="0.2">
      <c r="A39" s="34"/>
      <c r="B39" s="34"/>
      <c r="C39" s="34"/>
      <c r="D39" s="34"/>
      <c r="E39" s="34"/>
      <c r="F39" s="34"/>
      <c r="M39" s="43"/>
      <c r="N39" s="43"/>
      <c r="O39" s="43"/>
      <c r="P39" s="5"/>
      <c r="AC39" s="43"/>
      <c r="AD39" s="43"/>
      <c r="AE39" s="43"/>
      <c r="AF39" s="5"/>
    </row>
    <row r="40" spans="1:37" ht="21" customHeight="1" x14ac:dyDescent="0.2">
      <c r="A40" s="34"/>
      <c r="B40" s="34"/>
      <c r="C40" s="34"/>
      <c r="D40" s="34"/>
      <c r="E40" s="34"/>
      <c r="F40" s="34"/>
      <c r="M40" s="43"/>
      <c r="N40" s="43"/>
      <c r="O40" s="43"/>
      <c r="P40" s="5"/>
      <c r="AC40" s="43"/>
      <c r="AD40" s="43"/>
      <c r="AE40" s="43"/>
      <c r="AF40" s="5"/>
    </row>
    <row r="41" spans="1:37" ht="21" customHeight="1" x14ac:dyDescent="0.2">
      <c r="A41" s="34"/>
      <c r="B41" s="34"/>
      <c r="C41" s="34" t="e">
        <f>IF(F28=0,0,IF(F28&lt;0.74,1,IF(F28&lt;1.49,2,IF(F28&lt;2.26,3,IF(F28&lt;3.05,4,IF(F28&lt;3.86,5,IF(F28&lt;4.7,6,IF(F28&lt;5.56,7))))))))</f>
        <v>#DIV/0!</v>
      </c>
      <c r="D41" s="34"/>
      <c r="E41" s="34"/>
      <c r="F41" s="34"/>
      <c r="M41" s="43"/>
      <c r="N41" s="43"/>
      <c r="O41" s="43"/>
      <c r="P41" s="5"/>
      <c r="AC41" s="43"/>
      <c r="AD41" s="43"/>
      <c r="AE41" s="43"/>
      <c r="AF41" s="5"/>
      <c r="AK41" s="5"/>
    </row>
    <row r="42" spans="1:37" ht="21" customHeight="1" x14ac:dyDescent="0.2">
      <c r="A42" s="34"/>
      <c r="B42" s="34"/>
      <c r="C42" s="34" t="e">
        <f t="shared" ref="C42:C46" si="0">IF(F29=0,0,IF(F29&lt;0.74,1,IF(F29&lt;1.49,2,IF(F29&lt;2.26,3,IF(F29&lt;3.05,4,IF(F29&lt;3.86,5,IF(F29&lt;4.7,6,IF(F29&lt;5.56,7))))))))</f>
        <v>#DIV/0!</v>
      </c>
      <c r="D42" s="34"/>
      <c r="E42" s="34"/>
      <c r="F42" s="34"/>
      <c r="M42" s="43"/>
      <c r="N42" s="43"/>
      <c r="O42" s="43"/>
      <c r="P42" s="5"/>
      <c r="AC42" s="43"/>
      <c r="AD42" s="43"/>
      <c r="AE42" s="43"/>
      <c r="AF42" s="5"/>
    </row>
    <row r="43" spans="1:37" ht="21" customHeight="1" x14ac:dyDescent="0.2">
      <c r="A43" s="34"/>
      <c r="B43" s="34"/>
      <c r="C43" s="34" t="e">
        <f t="shared" si="0"/>
        <v>#DIV/0!</v>
      </c>
      <c r="D43" s="34"/>
      <c r="E43" s="34"/>
      <c r="F43" s="34"/>
      <c r="M43" s="43"/>
      <c r="N43" s="43"/>
      <c r="O43" s="43"/>
      <c r="P43" s="5"/>
      <c r="AC43" s="43"/>
      <c r="AD43" s="43"/>
      <c r="AE43" s="43"/>
      <c r="AF43" s="5"/>
    </row>
    <row r="44" spans="1:37" ht="21" customHeight="1" x14ac:dyDescent="0.2">
      <c r="A44" s="34"/>
      <c r="B44" s="34"/>
      <c r="C44" s="34">
        <f t="shared" si="0"/>
        <v>0</v>
      </c>
      <c r="D44" s="34"/>
      <c r="E44" s="34"/>
      <c r="F44" s="34"/>
    </row>
    <row r="45" spans="1:37" ht="21" customHeight="1" x14ac:dyDescent="0.2">
      <c r="A45" s="34"/>
      <c r="B45" s="34"/>
      <c r="C45" s="34">
        <f t="shared" si="0"/>
        <v>0</v>
      </c>
      <c r="D45" s="34"/>
      <c r="E45" s="34"/>
      <c r="F45" s="34"/>
    </row>
    <row r="46" spans="1:37" ht="21" customHeight="1" x14ac:dyDescent="0.2">
      <c r="A46" s="34"/>
      <c r="B46" s="34"/>
      <c r="C46" s="34">
        <f t="shared" si="0"/>
        <v>0</v>
      </c>
      <c r="D46" s="34"/>
      <c r="E46" s="34"/>
      <c r="F46" s="34"/>
    </row>
    <row r="47" spans="1:37" ht="21" customHeight="1" x14ac:dyDescent="0.2">
      <c r="A47" s="34"/>
      <c r="B47" s="34"/>
      <c r="C47" s="34"/>
      <c r="D47" s="34"/>
      <c r="E47" s="34"/>
      <c r="F47" s="34"/>
    </row>
    <row r="48" spans="1:37" ht="21" customHeight="1" x14ac:dyDescent="0.2">
      <c r="A48" s="34"/>
      <c r="B48" s="34"/>
      <c r="C48" s="34"/>
      <c r="D48" s="34"/>
      <c r="E48" s="34"/>
      <c r="F48" s="34"/>
    </row>
    <row r="49" spans="1:6" ht="21" customHeight="1" x14ac:dyDescent="0.2">
      <c r="A49" s="34"/>
      <c r="B49" s="34"/>
      <c r="C49" s="34"/>
      <c r="D49" s="34"/>
      <c r="E49" s="34"/>
      <c r="F49" s="34"/>
    </row>
    <row r="50" spans="1:6" ht="21" customHeight="1" x14ac:dyDescent="0.2">
      <c r="A50" s="34"/>
      <c r="B50" s="34"/>
      <c r="C50" s="34"/>
      <c r="D50" s="34"/>
      <c r="E50" s="34"/>
      <c r="F50" s="34"/>
    </row>
    <row r="51" spans="1:6" ht="21" customHeight="1" x14ac:dyDescent="0.2"/>
    <row r="52" spans="1:6" ht="21" customHeight="1" x14ac:dyDescent="0.2"/>
    <row r="53" spans="1:6" ht="21" customHeight="1" x14ac:dyDescent="0.2"/>
    <row r="54" spans="1:6" ht="21" customHeight="1" x14ac:dyDescent="0.2"/>
    <row r="55" spans="1:6" ht="21" customHeight="1" x14ac:dyDescent="0.2"/>
    <row r="56" spans="1:6" ht="21" customHeight="1" x14ac:dyDescent="0.2"/>
    <row r="57" spans="1:6" ht="21" customHeight="1" x14ac:dyDescent="0.2"/>
    <row r="58" spans="1:6" ht="21" customHeight="1" x14ac:dyDescent="0.2"/>
    <row r="59" spans="1:6" ht="21" customHeight="1" x14ac:dyDescent="0.2"/>
    <row r="60" spans="1:6" ht="21" customHeight="1" x14ac:dyDescent="0.2"/>
    <row r="61" spans="1:6" ht="21" customHeight="1" x14ac:dyDescent="0.2"/>
    <row r="62" spans="1:6" ht="21" customHeight="1" x14ac:dyDescent="0.2"/>
    <row r="63" spans="1:6" ht="21" customHeight="1" x14ac:dyDescent="0.2"/>
    <row r="64" spans="1:6" ht="21" customHeight="1" x14ac:dyDescent="0.2"/>
  </sheetData>
  <sheetProtection selectLockedCells="1"/>
  <mergeCells count="51">
    <mergeCell ref="A33:F33"/>
    <mergeCell ref="G30:G31"/>
    <mergeCell ref="G11:G12"/>
    <mergeCell ref="G5:Q5"/>
    <mergeCell ref="A29:B29"/>
    <mergeCell ref="E22:E24"/>
    <mergeCell ref="E13:E16"/>
    <mergeCell ref="B18:C18"/>
    <mergeCell ref="E17:E18"/>
    <mergeCell ref="A17:A18"/>
    <mergeCell ref="B17:C17"/>
    <mergeCell ref="D6:F6"/>
    <mergeCell ref="A11:B12"/>
    <mergeCell ref="A13:A16"/>
    <mergeCell ref="A32:F32"/>
    <mergeCell ref="A30:E30"/>
    <mergeCell ref="A31:F31"/>
    <mergeCell ref="B25:B26"/>
    <mergeCell ref="B22:B24"/>
    <mergeCell ref="A19:A26"/>
    <mergeCell ref="D19:D21"/>
    <mergeCell ref="F19:F21"/>
    <mergeCell ref="C25:C26"/>
    <mergeCell ref="D22:D24"/>
    <mergeCell ref="D25:D26"/>
    <mergeCell ref="B19:B21"/>
    <mergeCell ref="D27:E27"/>
    <mergeCell ref="F22:F24"/>
    <mergeCell ref="E25:E26"/>
    <mergeCell ref="A3:B3"/>
    <mergeCell ref="A6:B6"/>
    <mergeCell ref="A8:F8"/>
    <mergeCell ref="A4:B4"/>
    <mergeCell ref="C3:F3"/>
    <mergeCell ref="D4:F4"/>
    <mergeCell ref="G1:G2"/>
    <mergeCell ref="F25:F26"/>
    <mergeCell ref="F17:F18"/>
    <mergeCell ref="E19:E21"/>
    <mergeCell ref="G4:R4"/>
    <mergeCell ref="G7:G8"/>
    <mergeCell ref="G25:G27"/>
    <mergeCell ref="A1:F1"/>
    <mergeCell ref="B13:B16"/>
    <mergeCell ref="C13:C16"/>
    <mergeCell ref="D13:D16"/>
    <mergeCell ref="C11:C12"/>
    <mergeCell ref="A10:D10"/>
    <mergeCell ref="F13:F16"/>
    <mergeCell ref="A2:F2"/>
    <mergeCell ref="A5:B5"/>
  </mergeCells>
  <phoneticPr fontId="0" type="noConversion"/>
  <conditionalFormatting sqref="H1:R3 G9:G11 G1 D26 B22:D22 C20:D21 C23:D24 C13 C11 B11:B12 D11:D13 G28:G30 E20:E22 H15:I16 I17 G18:G25 B17:B18 F19:F30 A27:A65528 H18:I65528 B19:E19 E3:G5 B27:E28 B25:E25 D17:F17 B32:G32 C29:E29 B3:D7 H6:H12 I6:I13 A1:A12 J6:R65528 S1:IT1048576 E6:F7 E9:F13 B9:D9 B34:G65528 G33">
    <cfRule type="cellIs" dxfId="11" priority="9" stopIfTrue="1" operator="equal">
      <formula>0</formula>
    </cfRule>
  </conditionalFormatting>
  <conditionalFormatting sqref="G13">
    <cfRule type="cellIs" dxfId="10" priority="7" stopIfTrue="1" operator="equal">
      <formula>0</formula>
    </cfRule>
  </conditionalFormatting>
  <conditionalFormatting sqref="C6">
    <cfRule type="containsText" dxfId="9" priority="6" operator="containsText" text="EBTT">
      <formula>NOT(ISERROR(SEARCH("EBTT",C6)))</formula>
    </cfRule>
  </conditionalFormatting>
  <conditionalFormatting sqref="E13:E16">
    <cfRule type="cellIs" dxfId="8" priority="4" operator="equal">
      <formula>2</formula>
    </cfRule>
    <cfRule type="cellIs" priority="5" operator="equal">
      <formula>2</formula>
    </cfRule>
  </conditionalFormatting>
  <conditionalFormatting sqref="E19:E21">
    <cfRule type="cellIs" dxfId="7" priority="3" operator="equal">
      <formula>40</formula>
    </cfRule>
  </conditionalFormatting>
  <conditionalFormatting sqref="E22:E24">
    <cfRule type="cellIs" dxfId="6" priority="2" operator="equal">
      <formula>20</formula>
    </cfRule>
  </conditionalFormatting>
  <conditionalFormatting sqref="E25:E26">
    <cfRule type="cellIs" dxfId="5" priority="1" operator="equal">
      <formula>10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workbookViewId="0">
      <selection activeCell="D13" sqref="D13:D16"/>
    </sheetView>
  </sheetViews>
  <sheetFormatPr defaultRowHeight="12.75" x14ac:dyDescent="0.2"/>
  <cols>
    <col min="1" max="1" width="20.7109375" customWidth="1"/>
    <col min="2" max="2" width="25" customWidth="1"/>
    <col min="3" max="3" width="13.28515625" customWidth="1"/>
    <col min="4" max="4" width="5.7109375" customWidth="1"/>
    <col min="5" max="5" width="5.42578125" customWidth="1"/>
  </cols>
  <sheetData>
    <row r="1" spans="1:6" ht="50.1" customHeight="1" thickBot="1" x14ac:dyDescent="0.25">
      <c r="A1" s="138" t="s">
        <v>104</v>
      </c>
      <c r="B1" s="139"/>
      <c r="C1" s="139"/>
      <c r="D1" s="139"/>
      <c r="E1" s="139"/>
      <c r="F1" s="140"/>
    </row>
    <row r="2" spans="1:6" ht="24.95" customHeight="1" thickBot="1" x14ac:dyDescent="0.25">
      <c r="A2" s="153" t="s">
        <v>56</v>
      </c>
      <c r="B2" s="153"/>
      <c r="C2" s="153"/>
      <c r="D2" s="153"/>
      <c r="E2" s="153"/>
      <c r="F2" s="153"/>
    </row>
    <row r="3" spans="1:6" x14ac:dyDescent="0.2">
      <c r="A3" s="156" t="s">
        <v>0</v>
      </c>
      <c r="B3" s="157"/>
      <c r="C3" s="163"/>
      <c r="D3" s="164"/>
      <c r="E3" s="164"/>
      <c r="F3" s="165"/>
    </row>
    <row r="4" spans="1:6" x14ac:dyDescent="0.2">
      <c r="A4" s="199" t="s">
        <v>135</v>
      </c>
      <c r="B4" s="200"/>
      <c r="C4" s="124" t="s">
        <v>128</v>
      </c>
      <c r="D4" s="166"/>
      <c r="E4" s="166"/>
      <c r="F4" s="167"/>
    </row>
    <row r="5" spans="1:6" x14ac:dyDescent="0.2">
      <c r="A5" s="154" t="s">
        <v>136</v>
      </c>
      <c r="B5" s="155"/>
      <c r="C5" s="96"/>
      <c r="D5" s="105"/>
      <c r="E5" s="37" t="s">
        <v>34</v>
      </c>
      <c r="F5" s="38"/>
    </row>
    <row r="6" spans="1:6" x14ac:dyDescent="0.2">
      <c r="A6" s="158" t="s">
        <v>150</v>
      </c>
      <c r="B6" s="159"/>
      <c r="C6" s="105"/>
      <c r="D6" s="188"/>
      <c r="E6" s="188"/>
      <c r="F6" s="189"/>
    </row>
    <row r="7" spans="1:6" ht="13.5" thickBot="1" x14ac:dyDescent="0.25">
      <c r="A7" s="35"/>
      <c r="B7" s="34"/>
      <c r="C7" s="34"/>
      <c r="D7" s="34"/>
      <c r="E7" s="41"/>
      <c r="F7" s="34"/>
    </row>
    <row r="8" spans="1:6" ht="14.25" thickTop="1" thickBot="1" x14ac:dyDescent="0.25">
      <c r="A8" s="160" t="s">
        <v>1</v>
      </c>
      <c r="B8" s="160"/>
      <c r="C8" s="160"/>
      <c r="D8" s="160"/>
      <c r="E8" s="160"/>
      <c r="F8" s="160"/>
    </row>
    <row r="9" spans="1:6" ht="13.5" thickTop="1" x14ac:dyDescent="0.2">
      <c r="A9" s="122">
        <f>+C3</f>
        <v>0</v>
      </c>
      <c r="B9" s="59"/>
      <c r="C9" s="59" t="s">
        <v>2</v>
      </c>
      <c r="D9" s="59"/>
      <c r="E9" s="59"/>
      <c r="F9" s="60"/>
    </row>
    <row r="10" spans="1:6" x14ac:dyDescent="0.2">
      <c r="A10" s="149" t="s">
        <v>46</v>
      </c>
      <c r="B10" s="150"/>
      <c r="C10" s="150"/>
      <c r="D10" s="151"/>
      <c r="E10" s="45"/>
      <c r="F10" s="46"/>
    </row>
    <row r="11" spans="1:6" x14ac:dyDescent="0.2">
      <c r="A11" s="190" t="s">
        <v>10</v>
      </c>
      <c r="B11" s="191"/>
      <c r="C11" s="147" t="s">
        <v>59</v>
      </c>
      <c r="D11" s="48" t="s">
        <v>5</v>
      </c>
      <c r="E11" s="49" t="s">
        <v>6</v>
      </c>
      <c r="F11" s="48" t="s">
        <v>7</v>
      </c>
    </row>
    <row r="12" spans="1:6" x14ac:dyDescent="0.2">
      <c r="A12" s="192"/>
      <c r="B12" s="193"/>
      <c r="C12" s="148"/>
      <c r="D12" s="49" t="s">
        <v>3</v>
      </c>
      <c r="E12" s="49" t="s">
        <v>11</v>
      </c>
      <c r="F12" s="49" t="s">
        <v>8</v>
      </c>
    </row>
    <row r="13" spans="1:6" x14ac:dyDescent="0.2">
      <c r="A13" s="131" t="s">
        <v>14</v>
      </c>
      <c r="B13" s="141" t="s">
        <v>140</v>
      </c>
      <c r="C13" s="141" t="s">
        <v>75</v>
      </c>
      <c r="D13" s="144"/>
      <c r="E13" s="131">
        <f>IF(C4="MS",2.5,IF(C4="EBTT",2,""))</f>
        <v>2</v>
      </c>
      <c r="F13" s="129">
        <f>IF((D13*E13)&gt;=160,152,(D13*E13))</f>
        <v>0</v>
      </c>
    </row>
    <row r="14" spans="1:6" x14ac:dyDescent="0.2">
      <c r="A14" s="132"/>
      <c r="B14" s="142"/>
      <c r="C14" s="142"/>
      <c r="D14" s="145"/>
      <c r="E14" s="132"/>
      <c r="F14" s="152"/>
    </row>
    <row r="15" spans="1:6" x14ac:dyDescent="0.2">
      <c r="A15" s="132"/>
      <c r="B15" s="142"/>
      <c r="C15" s="142"/>
      <c r="D15" s="145"/>
      <c r="E15" s="132"/>
      <c r="F15" s="152"/>
    </row>
    <row r="16" spans="1:6" x14ac:dyDescent="0.2">
      <c r="A16" s="133"/>
      <c r="B16" s="143"/>
      <c r="C16" s="143"/>
      <c r="D16" s="146"/>
      <c r="E16" s="133"/>
      <c r="F16" s="130"/>
    </row>
    <row r="17" spans="1:6" ht="30" customHeight="1" x14ac:dyDescent="0.2">
      <c r="A17" s="141" t="s">
        <v>76</v>
      </c>
      <c r="B17" s="186" t="s">
        <v>99</v>
      </c>
      <c r="C17" s="187"/>
      <c r="D17" s="63"/>
      <c r="E17" s="131" t="str">
        <f>IF(D18=40,40,IF(D18=30,30,IF(D18=20, 20,"0")))</f>
        <v>0</v>
      </c>
      <c r="F17" s="129">
        <f>D17*E17</f>
        <v>0</v>
      </c>
    </row>
    <row r="18" spans="1:6" ht="30" customHeight="1" x14ac:dyDescent="0.2">
      <c r="A18" s="143"/>
      <c r="B18" s="186" t="s">
        <v>102</v>
      </c>
      <c r="C18" s="187"/>
      <c r="D18" s="63"/>
      <c r="E18" s="133"/>
      <c r="F18" s="130"/>
    </row>
    <row r="19" spans="1:6" x14ac:dyDescent="0.2">
      <c r="A19" s="141" t="s">
        <v>77</v>
      </c>
      <c r="B19" s="171" t="s">
        <v>64</v>
      </c>
      <c r="C19" s="92"/>
      <c r="D19" s="174"/>
      <c r="E19" s="131">
        <f>IF(C4="MS",110,IF(C4="EBTT",40))</f>
        <v>40</v>
      </c>
      <c r="F19" s="129">
        <f>D19*E19</f>
        <v>0</v>
      </c>
    </row>
    <row r="20" spans="1:6" x14ac:dyDescent="0.2">
      <c r="A20" s="142"/>
      <c r="B20" s="172"/>
      <c r="C20" s="93" t="s">
        <v>18</v>
      </c>
      <c r="D20" s="175"/>
      <c r="E20" s="132"/>
      <c r="F20" s="152"/>
    </row>
    <row r="21" spans="1:6" x14ac:dyDescent="0.2">
      <c r="A21" s="142"/>
      <c r="B21" s="173"/>
      <c r="C21" s="94"/>
      <c r="D21" s="176"/>
      <c r="E21" s="133"/>
      <c r="F21" s="130"/>
    </row>
    <row r="22" spans="1:6" x14ac:dyDescent="0.2">
      <c r="A22" s="142"/>
      <c r="B22" s="171" t="s">
        <v>65</v>
      </c>
      <c r="C22" s="92"/>
      <c r="D22" s="174"/>
      <c r="E22" s="131">
        <f>IF(C4="MS",90,IF(C4="EBTT",20))</f>
        <v>20</v>
      </c>
      <c r="F22" s="129">
        <f>D22*E22</f>
        <v>0</v>
      </c>
    </row>
    <row r="23" spans="1:6" x14ac:dyDescent="0.2">
      <c r="A23" s="142"/>
      <c r="B23" s="172"/>
      <c r="C23" s="93" t="s">
        <v>18</v>
      </c>
      <c r="D23" s="175"/>
      <c r="E23" s="132"/>
      <c r="F23" s="152"/>
    </row>
    <row r="24" spans="1:6" x14ac:dyDescent="0.2">
      <c r="A24" s="142"/>
      <c r="B24" s="173"/>
      <c r="C24" s="94"/>
      <c r="D24" s="176"/>
      <c r="E24" s="133"/>
      <c r="F24" s="130"/>
    </row>
    <row r="25" spans="1:6" x14ac:dyDescent="0.2">
      <c r="A25" s="142"/>
      <c r="B25" s="169" t="s">
        <v>74</v>
      </c>
      <c r="C25" s="131" t="s">
        <v>18</v>
      </c>
      <c r="D25" s="174"/>
      <c r="E25" s="131">
        <f>IF(C4="MS",45,IF(C4="EBTT",10))</f>
        <v>10</v>
      </c>
      <c r="F25" s="129">
        <f>D25*E25</f>
        <v>0</v>
      </c>
    </row>
    <row r="26" spans="1:6" x14ac:dyDescent="0.2">
      <c r="A26" s="143"/>
      <c r="B26" s="170"/>
      <c r="C26" s="133"/>
      <c r="D26" s="176"/>
      <c r="E26" s="133"/>
      <c r="F26" s="130"/>
    </row>
    <row r="27" spans="1:6" x14ac:dyDescent="0.2">
      <c r="A27" s="56" t="s">
        <v>25</v>
      </c>
      <c r="B27" s="57"/>
      <c r="C27" s="57"/>
      <c r="D27" s="177"/>
      <c r="E27" s="178"/>
      <c r="F27" s="51">
        <f>SUM(F13:F26)</f>
        <v>0</v>
      </c>
    </row>
    <row r="28" spans="1:6" x14ac:dyDescent="0.2">
      <c r="A28" s="44" t="s">
        <v>29</v>
      </c>
      <c r="B28" s="45"/>
      <c r="C28" s="45"/>
      <c r="D28" s="45"/>
      <c r="E28" s="58"/>
      <c r="F28" s="58" t="e">
        <f>(F27/C5)</f>
        <v>#DIV/0!</v>
      </c>
    </row>
    <row r="29" spans="1:6" x14ac:dyDescent="0.2">
      <c r="A29" s="184" t="s">
        <v>144</v>
      </c>
      <c r="B29" s="185"/>
      <c r="C29" s="59"/>
      <c r="D29" s="59"/>
      <c r="E29" s="60"/>
      <c r="F29" s="125" t="e">
        <f>F28</f>
        <v>#DIV/0!</v>
      </c>
    </row>
    <row r="30" spans="1:6" x14ac:dyDescent="0.2">
      <c r="A30" s="184" t="s">
        <v>145</v>
      </c>
      <c r="B30" s="185"/>
      <c r="C30" s="185"/>
      <c r="D30" s="185"/>
      <c r="E30" s="195"/>
      <c r="F30" s="51"/>
    </row>
    <row r="31" spans="1:6" x14ac:dyDescent="0.2">
      <c r="A31" s="196"/>
      <c r="B31" s="196"/>
      <c r="C31" s="196"/>
      <c r="D31" s="196"/>
      <c r="E31" s="196"/>
    </row>
    <row r="33" spans="1:6" ht="24.75" customHeight="1" x14ac:dyDescent="0.2">
      <c r="A33" s="197" t="s">
        <v>151</v>
      </c>
      <c r="B33" s="198"/>
      <c r="C33" s="198"/>
      <c r="D33" s="198"/>
      <c r="E33" s="198"/>
      <c r="F33" s="198"/>
    </row>
  </sheetData>
  <sheetProtection selectLockedCells="1"/>
  <mergeCells count="43">
    <mergeCell ref="A8:F8"/>
    <mergeCell ref="A29:B29"/>
    <mergeCell ref="A31:E31"/>
    <mergeCell ref="A33:F33"/>
    <mergeCell ref="A1:F1"/>
    <mergeCell ref="A2:F2"/>
    <mergeCell ref="A3:B3"/>
    <mergeCell ref="C3:F3"/>
    <mergeCell ref="A4:B4"/>
    <mergeCell ref="D4:F4"/>
    <mergeCell ref="A5:B5"/>
    <mergeCell ref="A6:B6"/>
    <mergeCell ref="D6:F6"/>
    <mergeCell ref="A10:D10"/>
    <mergeCell ref="A11:B12"/>
    <mergeCell ref="C11:C12"/>
    <mergeCell ref="F13:F16"/>
    <mergeCell ref="A17:A18"/>
    <mergeCell ref="B17:C17"/>
    <mergeCell ref="E17:E18"/>
    <mergeCell ref="F17:F18"/>
    <mergeCell ref="B18:C18"/>
    <mergeCell ref="E13:E16"/>
    <mergeCell ref="D13:D16"/>
    <mergeCell ref="D27:E27"/>
    <mergeCell ref="A13:A16"/>
    <mergeCell ref="B13:B16"/>
    <mergeCell ref="C13:C16"/>
    <mergeCell ref="A30:E30"/>
    <mergeCell ref="A19:A26"/>
    <mergeCell ref="B19:B21"/>
    <mergeCell ref="D19:D21"/>
    <mergeCell ref="E19:E21"/>
    <mergeCell ref="B25:B26"/>
    <mergeCell ref="C25:C26"/>
    <mergeCell ref="D25:D26"/>
    <mergeCell ref="E25:E26"/>
    <mergeCell ref="F25:F26"/>
    <mergeCell ref="F19:F21"/>
    <mergeCell ref="B22:B24"/>
    <mergeCell ref="D22:D24"/>
    <mergeCell ref="E22:E24"/>
    <mergeCell ref="F22:F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A86"/>
  <sheetViews>
    <sheetView showGridLines="0" view="pageBreakPreview" zoomScaleNormal="100" zoomScaleSheetLayoutView="100" workbookViewId="0">
      <selection activeCell="D80" sqref="D80"/>
    </sheetView>
  </sheetViews>
  <sheetFormatPr defaultColWidth="11.42578125" defaultRowHeight="12" x14ac:dyDescent="0.2"/>
  <cols>
    <col min="1" max="1" width="14.5703125" style="29" customWidth="1"/>
    <col min="2" max="2" width="31.42578125" style="29" customWidth="1"/>
    <col min="3" max="3" width="13" style="30" customWidth="1"/>
    <col min="4" max="4" width="5.5703125" style="7" customWidth="1"/>
    <col min="5" max="5" width="5.42578125" style="7" customWidth="1"/>
    <col min="6" max="6" width="12" style="31" customWidth="1"/>
    <col min="7" max="7" width="11.42578125" style="7" customWidth="1"/>
    <col min="8" max="8" width="9.7109375" style="7" customWidth="1"/>
    <col min="9" max="9" width="28.140625" style="7" customWidth="1"/>
    <col min="10" max="10" width="10.5703125" style="7" customWidth="1"/>
    <col min="11" max="13" width="4.85546875" style="7" customWidth="1"/>
    <col min="14" max="14" width="5.28515625" style="7" customWidth="1"/>
    <col min="15" max="15" width="11.42578125" style="7" customWidth="1"/>
    <col min="16" max="86" width="3.85546875" style="7" customWidth="1"/>
    <col min="87" max="16384" width="11.42578125" style="7"/>
  </cols>
  <sheetData>
    <row r="1" spans="1:53" ht="15" customHeight="1" thickTop="1" thickBot="1" x14ac:dyDescent="0.25">
      <c r="A1" s="253" t="s">
        <v>101</v>
      </c>
      <c r="B1" s="253"/>
      <c r="C1" s="253"/>
      <c r="D1" s="253"/>
      <c r="E1" s="253"/>
      <c r="F1" s="253"/>
    </row>
    <row r="2" spans="1:53" ht="15" customHeight="1" thickTop="1" x14ac:dyDescent="0.2">
      <c r="A2" s="6" t="s">
        <v>57</v>
      </c>
      <c r="B2" s="254">
        <f>'Tabela Ensino MS'!C3</f>
        <v>0</v>
      </c>
      <c r="C2" s="254"/>
      <c r="D2" s="254"/>
      <c r="E2" s="254"/>
      <c r="F2" s="254"/>
    </row>
    <row r="3" spans="1:53" ht="15" customHeight="1" x14ac:dyDescent="0.2">
      <c r="A3" s="263" t="s">
        <v>62</v>
      </c>
      <c r="B3" s="264"/>
      <c r="C3" s="264"/>
      <c r="D3" s="265"/>
      <c r="E3" s="8">
        <f>'Tabela Ensino MS'!C5</f>
        <v>0</v>
      </c>
      <c r="F3" s="9"/>
      <c r="BA3" s="10"/>
    </row>
    <row r="4" spans="1:53" ht="15" customHeight="1" x14ac:dyDescent="0.2">
      <c r="A4" s="257" t="s">
        <v>12</v>
      </c>
      <c r="B4" s="258"/>
      <c r="C4" s="274" t="s">
        <v>78</v>
      </c>
      <c r="D4" s="216" t="s">
        <v>3</v>
      </c>
      <c r="E4" s="11" t="s">
        <v>9</v>
      </c>
      <c r="F4" s="8" t="s">
        <v>7</v>
      </c>
      <c r="Q4" s="10"/>
      <c r="R4" s="10"/>
      <c r="S4" s="10"/>
      <c r="BA4" s="10"/>
    </row>
    <row r="5" spans="1:53" ht="15" customHeight="1" x14ac:dyDescent="0.2">
      <c r="A5" s="259"/>
      <c r="B5" s="260"/>
      <c r="C5" s="275"/>
      <c r="D5" s="223"/>
      <c r="E5" s="216" t="s">
        <v>13</v>
      </c>
      <c r="F5" s="216" t="s">
        <v>47</v>
      </c>
      <c r="Q5" s="10"/>
      <c r="R5" s="10"/>
      <c r="S5" s="10"/>
      <c r="AE5" s="10"/>
      <c r="AO5" s="10"/>
      <c r="AT5" s="10"/>
      <c r="BA5" s="10"/>
    </row>
    <row r="6" spans="1:53" ht="15" customHeight="1" x14ac:dyDescent="0.2">
      <c r="A6" s="261"/>
      <c r="B6" s="262"/>
      <c r="C6" s="276"/>
      <c r="D6" s="217"/>
      <c r="E6" s="217"/>
      <c r="F6" s="217"/>
      <c r="Q6" s="10"/>
      <c r="R6" s="10"/>
      <c r="S6" s="10"/>
      <c r="AE6" s="10"/>
      <c r="AT6" s="10"/>
      <c r="BA6" s="10"/>
    </row>
    <row r="7" spans="1:53" s="62" customFormat="1" ht="15" customHeight="1" x14ac:dyDescent="0.2">
      <c r="A7" s="271" t="s">
        <v>130</v>
      </c>
      <c r="B7" s="277" t="s">
        <v>103</v>
      </c>
      <c r="C7" s="204" t="s">
        <v>63</v>
      </c>
      <c r="D7" s="269"/>
      <c r="E7" s="216">
        <v>0.04</v>
      </c>
      <c r="F7" s="216">
        <f>D7*E7</f>
        <v>0</v>
      </c>
      <c r="Q7" s="10"/>
      <c r="R7" s="10"/>
      <c r="S7" s="10"/>
      <c r="AE7" s="10"/>
      <c r="AT7" s="10"/>
      <c r="BA7" s="10"/>
    </row>
    <row r="8" spans="1:53" s="62" customFormat="1" ht="15" customHeight="1" x14ac:dyDescent="0.2">
      <c r="A8" s="272"/>
      <c r="B8" s="278"/>
      <c r="C8" s="205"/>
      <c r="D8" s="270"/>
      <c r="E8" s="223"/>
      <c r="F8" s="223"/>
      <c r="Q8" s="10"/>
      <c r="R8" s="10"/>
      <c r="S8" s="10"/>
      <c r="AE8" s="10"/>
      <c r="AT8" s="10"/>
      <c r="BA8" s="10"/>
    </row>
    <row r="9" spans="1:53" s="62" customFormat="1" ht="15" customHeight="1" x14ac:dyDescent="0.2">
      <c r="A9" s="272"/>
      <c r="B9" s="278"/>
      <c r="C9" s="205"/>
      <c r="D9" s="270"/>
      <c r="E9" s="223"/>
      <c r="F9" s="223"/>
      <c r="Q9" s="10"/>
      <c r="R9" s="10"/>
      <c r="S9" s="10"/>
      <c r="AE9" s="10"/>
      <c r="AT9" s="10"/>
      <c r="BA9" s="10"/>
    </row>
    <row r="10" spans="1:53" s="62" customFormat="1" ht="15" customHeight="1" x14ac:dyDescent="0.2">
      <c r="A10" s="272"/>
      <c r="B10" s="278"/>
      <c r="C10" s="205"/>
      <c r="D10" s="270"/>
      <c r="E10" s="223"/>
      <c r="F10" s="223"/>
      <c r="Q10" s="10"/>
      <c r="R10" s="10"/>
      <c r="S10" s="10"/>
      <c r="AE10" s="10"/>
      <c r="AT10" s="10"/>
      <c r="BA10" s="10"/>
    </row>
    <row r="11" spans="1:53" s="62" customFormat="1" ht="12" customHeight="1" x14ac:dyDescent="0.2">
      <c r="A11" s="266" t="s">
        <v>100</v>
      </c>
      <c r="B11" s="67" t="s">
        <v>89</v>
      </c>
      <c r="C11" s="8" t="s">
        <v>71</v>
      </c>
      <c r="D11" s="15"/>
      <c r="E11" s="8">
        <v>3</v>
      </c>
      <c r="F11" s="16">
        <f>D11*E11</f>
        <v>0</v>
      </c>
      <c r="Q11" s="10"/>
      <c r="R11" s="10"/>
      <c r="S11" s="10"/>
      <c r="AT11" s="10"/>
      <c r="BA11" s="10"/>
    </row>
    <row r="12" spans="1:53" s="62" customFormat="1" x14ac:dyDescent="0.2">
      <c r="A12" s="267"/>
      <c r="B12" s="26" t="s">
        <v>68</v>
      </c>
      <c r="C12" s="8" t="s">
        <v>71</v>
      </c>
      <c r="D12" s="15"/>
      <c r="E12" s="8">
        <v>2.5</v>
      </c>
      <c r="F12" s="16">
        <f t="shared" ref="F12:F20" si="0">D12*E12</f>
        <v>0</v>
      </c>
      <c r="Q12" s="10"/>
      <c r="R12" s="10"/>
      <c r="S12" s="10"/>
      <c r="AT12" s="10"/>
      <c r="BA12" s="10"/>
    </row>
    <row r="13" spans="1:53" s="62" customFormat="1" x14ac:dyDescent="0.2">
      <c r="A13" s="267"/>
      <c r="B13" s="26" t="s">
        <v>16</v>
      </c>
      <c r="C13" s="8" t="s">
        <v>71</v>
      </c>
      <c r="D13" s="15"/>
      <c r="E13" s="8">
        <v>2.5</v>
      </c>
      <c r="F13" s="16">
        <f t="shared" si="0"/>
        <v>0</v>
      </c>
      <c r="Q13" s="10"/>
      <c r="R13" s="10"/>
      <c r="S13" s="10"/>
      <c r="AT13" s="10"/>
      <c r="BA13" s="10"/>
    </row>
    <row r="14" spans="1:53" s="62" customFormat="1" x14ac:dyDescent="0.2">
      <c r="A14" s="267"/>
      <c r="B14" s="26" t="s">
        <v>67</v>
      </c>
      <c r="C14" s="8" t="s">
        <v>71</v>
      </c>
      <c r="D14" s="15"/>
      <c r="E14" s="8">
        <v>2</v>
      </c>
      <c r="F14" s="16">
        <f t="shared" si="0"/>
        <v>0</v>
      </c>
      <c r="Q14" s="10"/>
      <c r="R14" s="10"/>
      <c r="S14" s="10"/>
      <c r="AT14" s="10"/>
      <c r="BA14" s="10"/>
    </row>
    <row r="15" spans="1:53" s="62" customFormat="1" x14ac:dyDescent="0.2">
      <c r="A15" s="267"/>
      <c r="B15" s="26" t="s">
        <v>69</v>
      </c>
      <c r="C15" s="8" t="s">
        <v>71</v>
      </c>
      <c r="D15" s="15"/>
      <c r="E15" s="8">
        <v>2</v>
      </c>
      <c r="F15" s="16">
        <f t="shared" si="0"/>
        <v>0</v>
      </c>
      <c r="Q15" s="10"/>
      <c r="R15" s="10"/>
      <c r="S15" s="10"/>
      <c r="AT15" s="10"/>
      <c r="BA15" s="10"/>
    </row>
    <row r="16" spans="1:53" s="62" customFormat="1" x14ac:dyDescent="0.2">
      <c r="A16" s="267"/>
      <c r="B16" s="26" t="s">
        <v>70</v>
      </c>
      <c r="C16" s="8" t="s">
        <v>71</v>
      </c>
      <c r="D16" s="15"/>
      <c r="E16" s="8">
        <v>2</v>
      </c>
      <c r="F16" s="16">
        <f t="shared" si="0"/>
        <v>0</v>
      </c>
      <c r="Q16" s="10"/>
      <c r="R16" s="10"/>
      <c r="S16" s="10"/>
      <c r="AT16" s="10"/>
      <c r="BA16" s="10"/>
    </row>
    <row r="17" spans="1:53" s="62" customFormat="1" x14ac:dyDescent="0.2">
      <c r="A17" s="267"/>
      <c r="B17" s="22" t="s">
        <v>133</v>
      </c>
      <c r="C17" s="12" t="s">
        <v>73</v>
      </c>
      <c r="D17" s="64"/>
      <c r="E17" s="81">
        <v>8.5999999999999993E-2</v>
      </c>
      <c r="F17" s="16">
        <f t="shared" si="0"/>
        <v>0</v>
      </c>
      <c r="Q17" s="10"/>
      <c r="R17" s="10"/>
      <c r="S17" s="10"/>
      <c r="AT17" s="10"/>
      <c r="BA17" s="10"/>
    </row>
    <row r="18" spans="1:53" s="66" customFormat="1" x14ac:dyDescent="0.2">
      <c r="A18" s="267"/>
      <c r="B18" s="111" t="s">
        <v>132</v>
      </c>
      <c r="C18" s="112" t="s">
        <v>71</v>
      </c>
      <c r="D18" s="63"/>
      <c r="E18" s="113">
        <v>3</v>
      </c>
      <c r="F18" s="16">
        <f t="shared" si="0"/>
        <v>0</v>
      </c>
      <c r="Q18" s="10"/>
      <c r="R18" s="10"/>
      <c r="S18" s="10"/>
      <c r="AT18" s="10"/>
      <c r="BA18" s="10"/>
    </row>
    <row r="19" spans="1:53" s="66" customFormat="1" ht="12.75" customHeight="1" x14ac:dyDescent="0.2">
      <c r="A19" s="267"/>
      <c r="B19" s="114" t="s">
        <v>131</v>
      </c>
      <c r="C19" s="104" t="s">
        <v>71</v>
      </c>
      <c r="D19" s="102"/>
      <c r="E19" s="115">
        <v>2</v>
      </c>
      <c r="F19" s="16">
        <f t="shared" si="0"/>
        <v>0</v>
      </c>
      <c r="Q19" s="10"/>
      <c r="R19" s="10"/>
      <c r="S19" s="10"/>
      <c r="AT19" s="10"/>
      <c r="BA19" s="10"/>
    </row>
    <row r="20" spans="1:53" s="62" customFormat="1" x14ac:dyDescent="0.2">
      <c r="A20" s="267"/>
      <c r="B20" s="97" t="s">
        <v>72</v>
      </c>
      <c r="C20" s="98" t="s">
        <v>71</v>
      </c>
      <c r="D20" s="95"/>
      <c r="E20" s="98">
        <v>2</v>
      </c>
      <c r="F20" s="16">
        <f t="shared" si="0"/>
        <v>0</v>
      </c>
      <c r="Q20" s="10"/>
      <c r="R20" s="10"/>
      <c r="S20" s="10"/>
      <c r="AT20" s="10"/>
      <c r="BA20" s="10"/>
    </row>
    <row r="21" spans="1:53" s="62" customFormat="1" x14ac:dyDescent="0.2">
      <c r="A21" s="268"/>
      <c r="B21" s="17" t="s">
        <v>35</v>
      </c>
      <c r="C21" s="8" t="s">
        <v>36</v>
      </c>
      <c r="D21" s="15"/>
      <c r="E21" s="8">
        <v>0.5</v>
      </c>
      <c r="F21" s="16">
        <f>E21*D21</f>
        <v>0</v>
      </c>
      <c r="Q21" s="10"/>
      <c r="R21" s="10"/>
      <c r="S21" s="10"/>
      <c r="AT21" s="10"/>
      <c r="BA21" s="10"/>
    </row>
    <row r="22" spans="1:53" s="62" customFormat="1" ht="13.5" customHeight="1" x14ac:dyDescent="0.2">
      <c r="A22" s="204" t="s">
        <v>81</v>
      </c>
      <c r="B22" s="281" t="s">
        <v>80</v>
      </c>
      <c r="C22" s="204" t="s">
        <v>63</v>
      </c>
      <c r="D22" s="202"/>
      <c r="E22" s="279">
        <v>0.04</v>
      </c>
      <c r="F22" s="207">
        <f>D22*E22</f>
        <v>0</v>
      </c>
      <c r="Q22" s="10"/>
      <c r="R22" s="10"/>
      <c r="S22" s="10"/>
      <c r="AT22" s="10"/>
      <c r="BA22" s="10"/>
    </row>
    <row r="23" spans="1:53" s="62" customFormat="1" ht="14.25" customHeight="1" x14ac:dyDescent="0.2">
      <c r="A23" s="206"/>
      <c r="B23" s="282"/>
      <c r="C23" s="205"/>
      <c r="D23" s="273"/>
      <c r="E23" s="280"/>
      <c r="F23" s="208"/>
      <c r="Q23" s="10"/>
      <c r="R23" s="10"/>
      <c r="S23" s="10"/>
      <c r="AT23" s="10"/>
      <c r="BA23" s="10"/>
    </row>
    <row r="24" spans="1:53" s="66" customFormat="1" ht="13.5" customHeight="1" x14ac:dyDescent="0.2">
      <c r="A24" s="204" t="s">
        <v>86</v>
      </c>
      <c r="B24" s="68" t="s">
        <v>82</v>
      </c>
      <c r="C24" s="70" t="s">
        <v>79</v>
      </c>
      <c r="D24" s="15"/>
      <c r="E24" s="80">
        <v>2</v>
      </c>
      <c r="F24" s="16">
        <f>D24*E24</f>
        <v>0</v>
      </c>
      <c r="Q24" s="10"/>
      <c r="R24" s="10"/>
      <c r="S24" s="10"/>
      <c r="AT24" s="10"/>
      <c r="BA24" s="10"/>
    </row>
    <row r="25" spans="1:53" s="66" customFormat="1" ht="14.25" customHeight="1" x14ac:dyDescent="0.2">
      <c r="A25" s="205"/>
      <c r="B25" s="68" t="s">
        <v>83</v>
      </c>
      <c r="C25" s="70" t="s">
        <v>79</v>
      </c>
      <c r="D25" s="15"/>
      <c r="E25" s="80">
        <v>5</v>
      </c>
      <c r="F25" s="16">
        <f t="shared" ref="F25:F37" si="1">D25*E25</f>
        <v>0</v>
      </c>
      <c r="Q25" s="10"/>
      <c r="R25" s="10"/>
      <c r="S25" s="10"/>
      <c r="AT25" s="10"/>
      <c r="BA25" s="10"/>
    </row>
    <row r="26" spans="1:53" s="66" customFormat="1" ht="14.25" customHeight="1" x14ac:dyDescent="0.2">
      <c r="A26" s="205"/>
      <c r="B26" s="68" t="s">
        <v>84</v>
      </c>
      <c r="C26" s="70" t="s">
        <v>79</v>
      </c>
      <c r="D26" s="15"/>
      <c r="E26" s="80">
        <v>4.5</v>
      </c>
      <c r="F26" s="16">
        <f t="shared" si="1"/>
        <v>0</v>
      </c>
      <c r="Q26" s="10"/>
      <c r="R26" s="10"/>
      <c r="S26" s="10"/>
      <c r="AT26" s="10"/>
      <c r="BA26" s="10"/>
    </row>
    <row r="27" spans="1:53" s="62" customFormat="1" ht="13.5" customHeight="1" x14ac:dyDescent="0.2">
      <c r="A27" s="206"/>
      <c r="B27" s="69" t="s">
        <v>85</v>
      </c>
      <c r="C27" s="70" t="s">
        <v>79</v>
      </c>
      <c r="D27" s="15"/>
      <c r="E27" s="80">
        <v>0.2</v>
      </c>
      <c r="F27" s="16">
        <f t="shared" si="1"/>
        <v>0</v>
      </c>
      <c r="Q27" s="10"/>
      <c r="R27" s="10"/>
      <c r="S27" s="10"/>
      <c r="AT27" s="10"/>
      <c r="BA27" s="10"/>
    </row>
    <row r="28" spans="1:53" s="66" customFormat="1" ht="21" customHeight="1" x14ac:dyDescent="0.2">
      <c r="A28" s="141" t="s">
        <v>122</v>
      </c>
      <c r="B28" s="116" t="s">
        <v>129</v>
      </c>
      <c r="C28" s="117" t="s">
        <v>79</v>
      </c>
      <c r="D28" s="63"/>
      <c r="E28" s="117">
        <v>45</v>
      </c>
      <c r="F28" s="16">
        <f t="shared" si="1"/>
        <v>0</v>
      </c>
      <c r="Q28" s="10"/>
      <c r="R28" s="10"/>
      <c r="S28" s="10"/>
      <c r="AT28" s="10"/>
      <c r="BA28" s="10"/>
    </row>
    <row r="29" spans="1:53" s="66" customFormat="1" ht="23.25" customHeight="1" x14ac:dyDescent="0.2">
      <c r="A29" s="142"/>
      <c r="B29" s="118" t="s">
        <v>125</v>
      </c>
      <c r="C29" s="117" t="s">
        <v>79</v>
      </c>
      <c r="D29" s="63"/>
      <c r="E29" s="117">
        <v>20</v>
      </c>
      <c r="F29" s="16">
        <f t="shared" si="1"/>
        <v>0</v>
      </c>
      <c r="Q29" s="10"/>
      <c r="R29" s="10"/>
      <c r="S29" s="10"/>
      <c r="AT29" s="10"/>
      <c r="BA29" s="10"/>
    </row>
    <row r="30" spans="1:53" s="66" customFormat="1" ht="13.5" customHeight="1" x14ac:dyDescent="0.2">
      <c r="A30" s="142"/>
      <c r="B30" s="119" t="s">
        <v>126</v>
      </c>
      <c r="C30" s="117" t="s">
        <v>79</v>
      </c>
      <c r="D30" s="63"/>
      <c r="E30" s="117">
        <v>20</v>
      </c>
      <c r="F30" s="16">
        <f t="shared" si="1"/>
        <v>0</v>
      </c>
      <c r="Q30" s="10"/>
      <c r="R30" s="10"/>
      <c r="S30" s="10"/>
      <c r="AT30" s="10"/>
      <c r="BA30" s="10"/>
    </row>
    <row r="31" spans="1:53" s="66" customFormat="1" ht="22.5" customHeight="1" x14ac:dyDescent="0.2">
      <c r="A31" s="142"/>
      <c r="B31" s="118" t="s">
        <v>124</v>
      </c>
      <c r="C31" s="117" t="s">
        <v>79</v>
      </c>
      <c r="D31" s="63"/>
      <c r="E31" s="117">
        <v>20</v>
      </c>
      <c r="F31" s="16">
        <f t="shared" si="1"/>
        <v>0</v>
      </c>
      <c r="Q31" s="10"/>
      <c r="R31" s="10"/>
      <c r="S31" s="10"/>
      <c r="AT31" s="10"/>
      <c r="BA31" s="10"/>
    </row>
    <row r="32" spans="1:53" s="66" customFormat="1" ht="13.5" customHeight="1" x14ac:dyDescent="0.2">
      <c r="A32" s="142"/>
      <c r="B32" s="119" t="s">
        <v>123</v>
      </c>
      <c r="C32" s="117" t="s">
        <v>79</v>
      </c>
      <c r="D32" s="63"/>
      <c r="E32" s="117">
        <v>20</v>
      </c>
      <c r="F32" s="16">
        <f t="shared" si="1"/>
        <v>0</v>
      </c>
      <c r="Q32" s="10"/>
      <c r="R32" s="10"/>
      <c r="S32" s="10"/>
      <c r="AT32" s="10"/>
      <c r="BA32" s="10"/>
    </row>
    <row r="33" spans="1:53" s="66" customFormat="1" ht="13.5" customHeight="1" x14ac:dyDescent="0.2">
      <c r="A33" s="143"/>
      <c r="B33" s="119" t="s">
        <v>127</v>
      </c>
      <c r="C33" s="117" t="s">
        <v>79</v>
      </c>
      <c r="D33" s="63"/>
      <c r="E33" s="117">
        <v>20</v>
      </c>
      <c r="F33" s="16">
        <f t="shared" si="1"/>
        <v>0</v>
      </c>
      <c r="Q33" s="10"/>
      <c r="R33" s="10"/>
      <c r="S33" s="10"/>
      <c r="AT33" s="10"/>
      <c r="BA33" s="10"/>
    </row>
    <row r="34" spans="1:53" ht="15" customHeight="1" x14ac:dyDescent="0.2">
      <c r="A34" s="228" t="s">
        <v>48</v>
      </c>
      <c r="B34" s="14" t="s">
        <v>15</v>
      </c>
      <c r="C34" s="8" t="s">
        <v>49</v>
      </c>
      <c r="D34" s="15"/>
      <c r="E34" s="8">
        <v>80</v>
      </c>
      <c r="F34" s="16">
        <f t="shared" si="1"/>
        <v>0</v>
      </c>
      <c r="G34" s="255"/>
      <c r="H34" s="256"/>
      <c r="I34" s="256"/>
      <c r="J34" s="256"/>
      <c r="Q34" s="10"/>
      <c r="R34" s="10"/>
      <c r="S34" s="10"/>
      <c r="AT34" s="10"/>
      <c r="BA34" s="10"/>
    </row>
    <row r="35" spans="1:53" ht="15" customHeight="1" x14ac:dyDescent="0.2">
      <c r="A35" s="229"/>
      <c r="B35" s="14" t="s">
        <v>39</v>
      </c>
      <c r="C35" s="8" t="s">
        <v>49</v>
      </c>
      <c r="D35" s="15"/>
      <c r="E35" s="8">
        <v>30</v>
      </c>
      <c r="F35" s="16">
        <f t="shared" si="1"/>
        <v>0</v>
      </c>
      <c r="G35" s="255"/>
      <c r="H35" s="256"/>
      <c r="I35" s="256"/>
      <c r="J35" s="256"/>
      <c r="Q35" s="10"/>
      <c r="R35" s="10"/>
      <c r="S35" s="10"/>
      <c r="AT35" s="10"/>
      <c r="BA35" s="10"/>
    </row>
    <row r="36" spans="1:53" ht="15" customHeight="1" x14ac:dyDescent="0.2">
      <c r="A36" s="229"/>
      <c r="B36" s="14" t="s">
        <v>40</v>
      </c>
      <c r="C36" s="8" t="s">
        <v>50</v>
      </c>
      <c r="D36" s="15"/>
      <c r="E36" s="8">
        <v>25</v>
      </c>
      <c r="F36" s="16">
        <f t="shared" si="1"/>
        <v>0</v>
      </c>
      <c r="G36" s="255"/>
      <c r="H36" s="256"/>
      <c r="I36" s="256"/>
      <c r="J36" s="256"/>
      <c r="Q36" s="10"/>
      <c r="R36" s="10"/>
      <c r="S36" s="10"/>
      <c r="AT36" s="10"/>
      <c r="BA36" s="10"/>
    </row>
    <row r="37" spans="1:53" ht="15" customHeight="1" x14ac:dyDescent="0.2">
      <c r="A37" s="229"/>
      <c r="B37" s="14" t="s">
        <v>17</v>
      </c>
      <c r="C37" s="8" t="s">
        <v>49</v>
      </c>
      <c r="D37" s="15"/>
      <c r="E37" s="8">
        <v>30</v>
      </c>
      <c r="F37" s="16">
        <f t="shared" si="1"/>
        <v>0</v>
      </c>
      <c r="G37" s="255"/>
      <c r="H37" s="256"/>
      <c r="I37" s="256"/>
      <c r="J37" s="256"/>
      <c r="Q37" s="10"/>
      <c r="R37" s="10"/>
      <c r="S37" s="10"/>
      <c r="BA37" s="10"/>
    </row>
    <row r="38" spans="1:53" ht="15" customHeight="1" x14ac:dyDescent="0.2">
      <c r="A38" s="229"/>
      <c r="B38" s="218" t="s">
        <v>90</v>
      </c>
      <c r="C38" s="216" t="s">
        <v>51</v>
      </c>
      <c r="D38" s="202"/>
      <c r="E38" s="216">
        <v>15</v>
      </c>
      <c r="F38" s="207">
        <f>D38*E38</f>
        <v>0</v>
      </c>
      <c r="G38" s="255"/>
      <c r="H38" s="256"/>
      <c r="I38" s="256"/>
      <c r="J38" s="256"/>
      <c r="Q38" s="10"/>
      <c r="R38" s="10"/>
      <c r="S38" s="10"/>
      <c r="AO38" s="10"/>
      <c r="BA38" s="10"/>
    </row>
    <row r="39" spans="1:53" ht="15" customHeight="1" x14ac:dyDescent="0.2">
      <c r="A39" s="229"/>
      <c r="B39" s="220"/>
      <c r="C39" s="217"/>
      <c r="D39" s="203"/>
      <c r="E39" s="217"/>
      <c r="F39" s="208"/>
      <c r="G39" s="255"/>
      <c r="H39" s="256"/>
      <c r="I39" s="256"/>
      <c r="J39" s="256"/>
      <c r="Q39" s="10"/>
      <c r="R39" s="10"/>
      <c r="S39" s="10"/>
      <c r="AO39" s="10"/>
      <c r="AT39" s="10"/>
      <c r="BA39" s="10"/>
    </row>
    <row r="40" spans="1:53" ht="15" customHeight="1" x14ac:dyDescent="0.2">
      <c r="A40" s="229"/>
      <c r="B40" s="14" t="s">
        <v>19</v>
      </c>
      <c r="C40" s="8" t="s">
        <v>52</v>
      </c>
      <c r="D40" s="15"/>
      <c r="E40" s="8">
        <v>4</v>
      </c>
      <c r="F40" s="16">
        <f>D40*E40</f>
        <v>0</v>
      </c>
      <c r="G40" s="255"/>
      <c r="H40" s="256"/>
      <c r="I40" s="256"/>
      <c r="J40" s="256"/>
      <c r="AO40" s="10"/>
      <c r="AT40" s="10"/>
      <c r="BA40" s="10"/>
    </row>
    <row r="41" spans="1:53" ht="15" customHeight="1" x14ac:dyDescent="0.2">
      <c r="A41" s="229"/>
      <c r="B41" s="120" t="s">
        <v>20</v>
      </c>
      <c r="C41" s="117" t="s">
        <v>138</v>
      </c>
      <c r="D41" s="63"/>
      <c r="E41" s="117">
        <v>25</v>
      </c>
      <c r="F41" s="16">
        <f t="shared" ref="F41:F43" si="2">D41*E41</f>
        <v>0</v>
      </c>
      <c r="G41" s="255"/>
      <c r="H41" s="256"/>
      <c r="I41" s="256"/>
      <c r="J41" s="256"/>
      <c r="P41" s="19"/>
      <c r="Q41" s="19"/>
      <c r="R41" s="19"/>
      <c r="S41" s="19"/>
      <c r="AO41" s="10"/>
      <c r="AT41" s="10"/>
      <c r="BA41" s="10"/>
    </row>
    <row r="42" spans="1:53" ht="15" customHeight="1" x14ac:dyDescent="0.2">
      <c r="A42" s="229"/>
      <c r="B42" s="14" t="s">
        <v>21</v>
      </c>
      <c r="C42" s="8" t="s">
        <v>51</v>
      </c>
      <c r="D42" s="15"/>
      <c r="E42" s="8">
        <v>15</v>
      </c>
      <c r="F42" s="16">
        <f t="shared" si="2"/>
        <v>0</v>
      </c>
      <c r="G42" s="255"/>
      <c r="H42" s="256"/>
      <c r="I42" s="256"/>
      <c r="J42" s="256"/>
      <c r="AT42" s="10"/>
      <c r="BA42" s="10"/>
    </row>
    <row r="43" spans="1:53" ht="15" customHeight="1" x14ac:dyDescent="0.2">
      <c r="A43" s="229"/>
      <c r="B43" s="20" t="s">
        <v>92</v>
      </c>
      <c r="C43" s="13" t="s">
        <v>53</v>
      </c>
      <c r="D43" s="21"/>
      <c r="E43" s="82">
        <v>10</v>
      </c>
      <c r="F43" s="16">
        <f t="shared" si="2"/>
        <v>0</v>
      </c>
      <c r="BA43" s="10"/>
    </row>
    <row r="44" spans="1:53" ht="15" customHeight="1" x14ac:dyDescent="0.2">
      <c r="A44" s="229"/>
      <c r="B44" s="251" t="s">
        <v>91</v>
      </c>
      <c r="C44" s="216" t="s">
        <v>53</v>
      </c>
      <c r="D44" s="202"/>
      <c r="E44" s="216">
        <v>6</v>
      </c>
      <c r="F44" s="207">
        <f>D44*E44</f>
        <v>0</v>
      </c>
      <c r="BA44" s="10"/>
    </row>
    <row r="45" spans="1:53" ht="15" customHeight="1" x14ac:dyDescent="0.2">
      <c r="A45" s="229"/>
      <c r="B45" s="252"/>
      <c r="C45" s="217"/>
      <c r="D45" s="203"/>
      <c r="E45" s="217"/>
      <c r="F45" s="208"/>
      <c r="BA45" s="10"/>
    </row>
    <row r="46" spans="1:53" ht="24.75" customHeight="1" x14ac:dyDescent="0.2">
      <c r="A46" s="229"/>
      <c r="B46" s="86" t="s">
        <v>119</v>
      </c>
      <c r="C46" s="13" t="s">
        <v>54</v>
      </c>
      <c r="D46" s="21"/>
      <c r="E46" s="82">
        <v>5</v>
      </c>
      <c r="F46" s="16">
        <f>D46*E46</f>
        <v>0</v>
      </c>
      <c r="BA46" s="10"/>
    </row>
    <row r="47" spans="1:53" ht="15" customHeight="1" x14ac:dyDescent="0.2">
      <c r="A47" s="229"/>
      <c r="B47" s="218" t="s">
        <v>93</v>
      </c>
      <c r="C47" s="216" t="s">
        <v>55</v>
      </c>
      <c r="D47" s="202"/>
      <c r="E47" s="216">
        <v>15</v>
      </c>
      <c r="F47" s="207">
        <f>D47*E47</f>
        <v>0</v>
      </c>
      <c r="BA47" s="10"/>
    </row>
    <row r="48" spans="1:53" ht="15" customHeight="1" x14ac:dyDescent="0.2">
      <c r="A48" s="229"/>
      <c r="B48" s="220"/>
      <c r="C48" s="217"/>
      <c r="D48" s="203"/>
      <c r="E48" s="217"/>
      <c r="F48" s="208"/>
      <c r="Q48" s="10"/>
      <c r="R48" s="10"/>
      <c r="S48" s="10"/>
      <c r="BA48" s="10"/>
    </row>
    <row r="49" spans="1:53" s="66" customFormat="1" ht="24" customHeight="1" x14ac:dyDescent="0.2">
      <c r="A49" s="229"/>
      <c r="B49" s="106" t="s">
        <v>120</v>
      </c>
      <c r="C49" s="108" t="s">
        <v>121</v>
      </c>
      <c r="D49" s="103"/>
      <c r="E49" s="108">
        <v>4</v>
      </c>
      <c r="F49" s="107">
        <f>D49*E49</f>
        <v>0</v>
      </c>
      <c r="Q49" s="10"/>
      <c r="R49" s="10"/>
      <c r="S49" s="10"/>
      <c r="BA49" s="10"/>
    </row>
    <row r="50" spans="1:53" s="66" customFormat="1" ht="15" customHeight="1" x14ac:dyDescent="0.2">
      <c r="A50" s="230"/>
      <c r="B50" s="118" t="s">
        <v>118</v>
      </c>
      <c r="C50" s="117" t="s">
        <v>117</v>
      </c>
      <c r="D50" s="63"/>
      <c r="E50" s="117">
        <v>0.4</v>
      </c>
      <c r="F50" s="107">
        <f>D50*E50</f>
        <v>0</v>
      </c>
      <c r="Q50" s="10"/>
      <c r="R50" s="10"/>
      <c r="S50" s="10"/>
      <c r="BA50" s="10"/>
    </row>
    <row r="51" spans="1:53" ht="0.75" customHeight="1" x14ac:dyDescent="0.2">
      <c r="A51" s="216" t="s">
        <v>41</v>
      </c>
      <c r="B51" s="20" t="s">
        <v>94</v>
      </c>
      <c r="C51" s="13" t="s">
        <v>24</v>
      </c>
      <c r="D51" s="21"/>
      <c r="E51" s="82">
        <v>1.5</v>
      </c>
      <c r="F51" s="107">
        <f t="shared" ref="F51:F56" si="3">D51*E51</f>
        <v>0</v>
      </c>
      <c r="Q51" s="10"/>
      <c r="R51" s="10"/>
      <c r="S51" s="10"/>
      <c r="AO51" s="23"/>
    </row>
    <row r="52" spans="1:53" ht="15" hidden="1" customHeight="1" x14ac:dyDescent="0.2">
      <c r="A52" s="223"/>
      <c r="B52" s="24" t="s">
        <v>95</v>
      </c>
      <c r="C52" s="8" t="s">
        <v>26</v>
      </c>
      <c r="D52" s="15"/>
      <c r="E52" s="8">
        <v>3</v>
      </c>
      <c r="F52" s="107">
        <f t="shared" si="3"/>
        <v>0</v>
      </c>
      <c r="Q52" s="10"/>
      <c r="R52" s="10"/>
      <c r="S52" s="10"/>
      <c r="AO52" s="23"/>
    </row>
    <row r="53" spans="1:53" s="66" customFormat="1" ht="15" customHeight="1" x14ac:dyDescent="0.2">
      <c r="A53" s="223"/>
      <c r="B53" s="17" t="s">
        <v>94</v>
      </c>
      <c r="C53" s="8" t="s">
        <v>147</v>
      </c>
      <c r="D53" s="15"/>
      <c r="E53" s="8">
        <v>1.5</v>
      </c>
      <c r="F53" s="107">
        <f t="shared" si="3"/>
        <v>0</v>
      </c>
      <c r="Q53" s="10"/>
      <c r="R53" s="10"/>
      <c r="S53" s="10"/>
      <c r="AO53" s="23"/>
    </row>
    <row r="54" spans="1:53" s="66" customFormat="1" ht="15" customHeight="1" x14ac:dyDescent="0.2">
      <c r="A54" s="223"/>
      <c r="B54" s="17" t="s">
        <v>95</v>
      </c>
      <c r="C54" s="99" t="s">
        <v>26</v>
      </c>
      <c r="D54" s="15"/>
      <c r="E54" s="8">
        <v>3</v>
      </c>
      <c r="F54" s="107">
        <f t="shared" si="3"/>
        <v>0</v>
      </c>
      <c r="Q54" s="10"/>
      <c r="R54" s="10"/>
      <c r="S54" s="10"/>
      <c r="AO54" s="23"/>
    </row>
    <row r="55" spans="1:53" ht="15" customHeight="1" x14ac:dyDescent="0.2">
      <c r="A55" s="223"/>
      <c r="B55" s="20" t="s">
        <v>96</v>
      </c>
      <c r="C55" s="8" t="s">
        <v>27</v>
      </c>
      <c r="D55" s="21"/>
      <c r="E55" s="100">
        <v>1.25</v>
      </c>
      <c r="F55" s="107">
        <f t="shared" si="3"/>
        <v>0</v>
      </c>
      <c r="S55" s="10"/>
    </row>
    <row r="56" spans="1:53" ht="15" customHeight="1" x14ac:dyDescent="0.2">
      <c r="A56" s="223"/>
      <c r="B56" s="24" t="s">
        <v>97</v>
      </c>
      <c r="C56" s="8" t="s">
        <v>28</v>
      </c>
      <c r="D56" s="15"/>
      <c r="E56" s="8">
        <v>2.5</v>
      </c>
      <c r="F56" s="107">
        <f t="shared" si="3"/>
        <v>0</v>
      </c>
      <c r="S56" s="10"/>
    </row>
    <row r="57" spans="1:53" ht="23.25" customHeight="1" x14ac:dyDescent="0.2">
      <c r="A57" s="223"/>
      <c r="B57" s="218" t="s">
        <v>98</v>
      </c>
      <c r="C57" s="216" t="s">
        <v>30</v>
      </c>
      <c r="D57" s="202"/>
      <c r="E57" s="216">
        <v>1.25</v>
      </c>
      <c r="F57" s="207">
        <f>D57*E57</f>
        <v>0</v>
      </c>
    </row>
    <row r="58" spans="1:53" ht="15" customHeight="1" x14ac:dyDescent="0.2">
      <c r="A58" s="223"/>
      <c r="B58" s="220"/>
      <c r="C58" s="217"/>
      <c r="D58" s="203"/>
      <c r="E58" s="217"/>
      <c r="F58" s="208"/>
      <c r="AQ58" s="19"/>
      <c r="AR58" s="19"/>
      <c r="AS58" s="19"/>
      <c r="AT58" s="25"/>
      <c r="AU58" s="19"/>
    </row>
    <row r="59" spans="1:53" s="66" customFormat="1" ht="21" customHeight="1" x14ac:dyDescent="0.2">
      <c r="A59" s="223"/>
      <c r="B59" s="127" t="s">
        <v>153</v>
      </c>
      <c r="C59" s="108" t="s">
        <v>139</v>
      </c>
      <c r="D59" s="103"/>
      <c r="E59" s="108">
        <v>4</v>
      </c>
      <c r="F59" s="107">
        <f>D59*E59</f>
        <v>0</v>
      </c>
      <c r="AQ59" s="19"/>
      <c r="AR59" s="19"/>
      <c r="AS59" s="19"/>
      <c r="AT59" s="25"/>
      <c r="AU59" s="19"/>
    </row>
    <row r="60" spans="1:53" ht="15" customHeight="1" x14ac:dyDescent="0.2">
      <c r="A60" s="217"/>
      <c r="B60" s="24" t="s">
        <v>87</v>
      </c>
      <c r="C60" s="8" t="s">
        <v>31</v>
      </c>
      <c r="D60" s="15"/>
      <c r="E60" s="8">
        <v>0.25</v>
      </c>
      <c r="F60" s="16">
        <f>D60*E60</f>
        <v>0</v>
      </c>
    </row>
    <row r="61" spans="1:53" ht="12.75" customHeight="1" x14ac:dyDescent="0.2">
      <c r="A61" s="204" t="s">
        <v>88</v>
      </c>
      <c r="B61" s="218" t="s">
        <v>60</v>
      </c>
      <c r="C61" s="210" t="s">
        <v>148</v>
      </c>
      <c r="D61" s="211"/>
      <c r="E61" s="131" t="s">
        <v>66</v>
      </c>
      <c r="F61" s="207">
        <f>(C64*E64)+(C65*E65)+(C66*E66)+(C67*E67)+(C68*E68)</f>
        <v>0</v>
      </c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</row>
    <row r="62" spans="1:53" x14ac:dyDescent="0.2">
      <c r="A62" s="205"/>
      <c r="B62" s="219"/>
      <c r="C62" s="212"/>
      <c r="D62" s="213"/>
      <c r="E62" s="132"/>
      <c r="F62" s="209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</row>
    <row r="63" spans="1:53" ht="12" customHeight="1" x14ac:dyDescent="0.2">
      <c r="A63" s="205"/>
      <c r="B63" s="219"/>
      <c r="C63" s="214"/>
      <c r="D63" s="215"/>
      <c r="E63" s="133"/>
      <c r="F63" s="209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</row>
    <row r="64" spans="1:53" x14ac:dyDescent="0.2">
      <c r="A64" s="205"/>
      <c r="B64" s="219"/>
      <c r="C64" s="221"/>
      <c r="D64" s="222"/>
      <c r="E64" s="28"/>
      <c r="F64" s="209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</row>
    <row r="65" spans="1:6" x14ac:dyDescent="0.2">
      <c r="A65" s="205"/>
      <c r="B65" s="219"/>
      <c r="C65" s="221"/>
      <c r="D65" s="222"/>
      <c r="E65" s="28"/>
      <c r="F65" s="209"/>
    </row>
    <row r="66" spans="1:6" x14ac:dyDescent="0.2">
      <c r="A66" s="205"/>
      <c r="B66" s="219"/>
      <c r="C66" s="221"/>
      <c r="D66" s="222"/>
      <c r="E66" s="28"/>
      <c r="F66" s="209"/>
    </row>
    <row r="67" spans="1:6" x14ac:dyDescent="0.2">
      <c r="A67" s="205"/>
      <c r="B67" s="219"/>
      <c r="C67" s="221"/>
      <c r="D67" s="222"/>
      <c r="E67" s="28"/>
      <c r="F67" s="209"/>
    </row>
    <row r="68" spans="1:6" x14ac:dyDescent="0.2">
      <c r="A68" s="206"/>
      <c r="B68" s="220"/>
      <c r="C68" s="221"/>
      <c r="D68" s="222"/>
      <c r="E68" s="28"/>
      <c r="F68" s="208"/>
    </row>
    <row r="69" spans="1:6" s="66" customFormat="1" ht="36" customHeight="1" x14ac:dyDescent="0.2">
      <c r="A69" s="224" t="s">
        <v>42</v>
      </c>
      <c r="B69" s="225"/>
      <c r="C69" s="247" t="s">
        <v>43</v>
      </c>
      <c r="D69" s="248"/>
      <c r="E69" s="84"/>
      <c r="F69" s="65"/>
    </row>
    <row r="70" spans="1:6" ht="51.75" customHeight="1" x14ac:dyDescent="0.2">
      <c r="A70" s="226"/>
      <c r="B70" s="227"/>
      <c r="C70" s="249"/>
      <c r="D70" s="250"/>
      <c r="E70" s="83">
        <v>2.5</v>
      </c>
      <c r="F70" s="18">
        <f>C70*E70</f>
        <v>0</v>
      </c>
    </row>
    <row r="71" spans="1:6" ht="12.75" customHeight="1" x14ac:dyDescent="0.2">
      <c r="A71" s="241" t="s">
        <v>32</v>
      </c>
      <c r="B71" s="242"/>
      <c r="C71" s="242"/>
      <c r="D71" s="245"/>
      <c r="E71" s="109"/>
      <c r="F71" s="207">
        <f>SUM(F7:F70)</f>
        <v>0</v>
      </c>
    </row>
    <row r="72" spans="1:6" x14ac:dyDescent="0.2">
      <c r="A72" s="243"/>
      <c r="B72" s="244"/>
      <c r="C72" s="244"/>
      <c r="D72" s="246"/>
      <c r="E72" s="110"/>
      <c r="F72" s="208"/>
    </row>
    <row r="73" spans="1:6" x14ac:dyDescent="0.2">
      <c r="A73" s="238" t="s">
        <v>33</v>
      </c>
      <c r="B73" s="239"/>
      <c r="C73" s="239"/>
      <c r="D73" s="239"/>
      <c r="E73" s="240"/>
      <c r="F73" s="16" t="e">
        <f>F71/'Tabela Ensino MS'!C5</f>
        <v>#DIV/0!</v>
      </c>
    </row>
    <row r="74" spans="1:6" x14ac:dyDescent="0.2">
      <c r="A74" s="238" t="s">
        <v>146</v>
      </c>
      <c r="B74" s="239"/>
      <c r="C74" s="239"/>
      <c r="D74" s="239"/>
      <c r="E74" s="240"/>
      <c r="F74" s="16" t="e">
        <f>LOOKUP(F73,'Tabela de Pontos'!A8:B48,'Tabela de Pontos'!C8:C48)</f>
        <v>#DIV/0!</v>
      </c>
    </row>
    <row r="75" spans="1:6" x14ac:dyDescent="0.2">
      <c r="A75" s="241" t="s">
        <v>61</v>
      </c>
      <c r="B75" s="242"/>
      <c r="C75" s="232"/>
      <c r="D75" s="232"/>
      <c r="E75" s="233"/>
      <c r="F75" s="236" t="e">
        <f>IF(E3&lt;=4,(F74*E3)/4,"ERRO")</f>
        <v>#DIV/0!</v>
      </c>
    </row>
    <row r="76" spans="1:6" x14ac:dyDescent="0.2">
      <c r="A76" s="243"/>
      <c r="B76" s="244"/>
      <c r="C76" s="234"/>
      <c r="D76" s="234"/>
      <c r="E76" s="235"/>
      <c r="F76" s="237"/>
    </row>
    <row r="77" spans="1:6" x14ac:dyDescent="0.2">
      <c r="A77" s="231" t="s">
        <v>58</v>
      </c>
      <c r="B77" s="231"/>
      <c r="C77" s="231"/>
      <c r="D77" s="231"/>
      <c r="E77" s="231"/>
      <c r="F77" s="27"/>
    </row>
    <row r="78" spans="1:6" x14ac:dyDescent="0.2">
      <c r="A78" s="201" t="s">
        <v>154</v>
      </c>
      <c r="B78" s="201"/>
    </row>
    <row r="81" spans="3:3" x14ac:dyDescent="0.2">
      <c r="C81" s="85" t="e">
        <f>IF(F73&lt;5.56,0,IF(F73&lt;6.45,8,IF(F73&lt;7.36,9,IF(F73&lt;8.31,10,IF(F73&lt;9.29,11,IF(F73&lt;10.3,12,IF(F73&lt;11.35,13,IF(F73&lt;12.44,14))))))))</f>
        <v>#DIV/0!</v>
      </c>
    </row>
    <row r="82" spans="3:3" x14ac:dyDescent="0.2">
      <c r="C82" s="85" t="e">
        <f>IF(F73&lt;12.44,0,IF(F73&lt;13.57,15,IF(F73&lt;14.75,16,IF(F73&lt;15.98,17,IF(F73&lt;17.26,18,IF(F73&lt;18.6,19,IF(F73&lt;20.01,20,IF(F73&lt;21.49,21,))))))))</f>
        <v>#DIV/0!</v>
      </c>
    </row>
    <row r="83" spans="3:3" x14ac:dyDescent="0.2">
      <c r="C83" s="85" t="e">
        <f>IF(F73&lt;21.49,0,IF(F73&lt;23.05,22,IF(F73&lt;24.7,23,IF(F73&lt;26.45,24,IF(F73&lt;28.31,25,IF(F73&lt;30.3,26,IF(F73&lt;32.44,27)))))))</f>
        <v>#DIV/0!</v>
      </c>
    </row>
    <row r="84" spans="3:3" x14ac:dyDescent="0.2">
      <c r="C84" s="85" t="e">
        <f>IF(F73&lt;32.44,0,IF(F73&lt;34.75,28,IF(F73&lt;37.26,29)))</f>
        <v>#DIV/0!</v>
      </c>
    </row>
    <row r="85" spans="3:3" x14ac:dyDescent="0.2">
      <c r="C85" s="85" t="e">
        <f>IF(F73&lt;37.26,0,IF(F73&lt;40.01,30,IF(F73&lt;43.05,31,IF(F73&lt;46.45,32,IF(F73&lt;50.3,33,IF(F73&lt;54.75,34,IF(F73&lt;60.01,35,IF(F73&lt;66.45,36))))))))</f>
        <v>#DIV/0!</v>
      </c>
    </row>
    <row r="86" spans="3:3" x14ac:dyDescent="0.2">
      <c r="C86" s="85" t="e">
        <f>IF(F73&lt;66.45,0,IF(F73&lt;74.75,37,IF(F73&lt;86.45,38,IF(F73&lt;106.45,39,IF(F73&gt;106.44,40)))))</f>
        <v>#DIV/0!</v>
      </c>
    </row>
  </sheetData>
  <sheetProtection selectLockedCells="1"/>
  <mergeCells count="68">
    <mergeCell ref="B7:B10"/>
    <mergeCell ref="C7:C10"/>
    <mergeCell ref="A22:A23"/>
    <mergeCell ref="E22:E23"/>
    <mergeCell ref="A24:A27"/>
    <mergeCell ref="B22:B23"/>
    <mergeCell ref="C22:C23"/>
    <mergeCell ref="F22:F23"/>
    <mergeCell ref="D22:D23"/>
    <mergeCell ref="E7:E10"/>
    <mergeCell ref="C4:C6"/>
    <mergeCell ref="E5:E6"/>
    <mergeCell ref="D38:D39"/>
    <mergeCell ref="C57:C58"/>
    <mergeCell ref="A1:F1"/>
    <mergeCell ref="B2:F2"/>
    <mergeCell ref="G34:J42"/>
    <mergeCell ref="D4:D6"/>
    <mergeCell ref="A4:B6"/>
    <mergeCell ref="C38:C39"/>
    <mergeCell ref="F5:F6"/>
    <mergeCell ref="F38:F39"/>
    <mergeCell ref="A3:D3"/>
    <mergeCell ref="E38:E39"/>
    <mergeCell ref="A11:A21"/>
    <mergeCell ref="F7:F10"/>
    <mergeCell ref="D7:D10"/>
    <mergeCell ref="A7:A10"/>
    <mergeCell ref="A77:E77"/>
    <mergeCell ref="F71:F72"/>
    <mergeCell ref="C75:E76"/>
    <mergeCell ref="F75:F76"/>
    <mergeCell ref="A73:E73"/>
    <mergeCell ref="A74:E74"/>
    <mergeCell ref="A75:B76"/>
    <mergeCell ref="A71:D72"/>
    <mergeCell ref="F44:F45"/>
    <mergeCell ref="C65:D65"/>
    <mergeCell ref="C66:D66"/>
    <mergeCell ref="C67:D67"/>
    <mergeCell ref="A69:B70"/>
    <mergeCell ref="A34:A50"/>
    <mergeCell ref="C69:D69"/>
    <mergeCell ref="C70:D70"/>
    <mergeCell ref="B38:B39"/>
    <mergeCell ref="B44:B45"/>
    <mergeCell ref="D57:D58"/>
    <mergeCell ref="B47:B48"/>
    <mergeCell ref="B57:B58"/>
    <mergeCell ref="C44:C45"/>
    <mergeCell ref="C47:C48"/>
    <mergeCell ref="C68:D68"/>
    <mergeCell ref="A78:B78"/>
    <mergeCell ref="D44:D45"/>
    <mergeCell ref="A28:A33"/>
    <mergeCell ref="A61:A68"/>
    <mergeCell ref="F47:F48"/>
    <mergeCell ref="E61:E63"/>
    <mergeCell ref="F61:F68"/>
    <mergeCell ref="C61:D63"/>
    <mergeCell ref="E57:E58"/>
    <mergeCell ref="F57:F58"/>
    <mergeCell ref="D47:D48"/>
    <mergeCell ref="E47:E48"/>
    <mergeCell ref="E44:E45"/>
    <mergeCell ref="B61:B68"/>
    <mergeCell ref="C64:D64"/>
    <mergeCell ref="A51:A60"/>
  </mergeCells>
  <phoneticPr fontId="0" type="noConversion"/>
  <conditionalFormatting sqref="B36:D47 C4:C7 B4:B6 A1:A6 E3:IU7 C48:D50 C58:D59 A71 A73:A75 G8:IU10 B60:D60 F70:F76 G43:J65505 B61:C61 E64:E70 H11:J33 G11:G34 K11:IU65505 B51:D57 A77:F77 B11:F21 B28:E35 E36:E37 E38:F61 G1:IU2 A79:F65505 A78 C78:F78">
    <cfRule type="cellIs" dxfId="4" priority="5" stopIfTrue="1" operator="equal">
      <formula>0</formula>
    </cfRule>
  </conditionalFormatting>
  <conditionalFormatting sqref="B7">
    <cfRule type="cellIs" dxfId="3" priority="4" stopIfTrue="1" operator="equal">
      <formula>0</formula>
    </cfRule>
  </conditionalFormatting>
  <pageMargins left="0.78740157499999996" right="0.78740157499999996" top="0.73" bottom="0.49" header="0.71" footer="0.49212598499999999"/>
  <pageSetup paperSize="9" scale="95" orientation="portrait" r:id="rId1"/>
  <headerFooter alignWithMargins="0"/>
  <rowBreaks count="1" manualBreakCount="1">
    <brk id="5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0"/>
  <sheetViews>
    <sheetView topLeftCell="A7" workbookViewId="0">
      <selection activeCell="F43" sqref="F43"/>
    </sheetView>
  </sheetViews>
  <sheetFormatPr defaultRowHeight="12.75" x14ac:dyDescent="0.2"/>
  <cols>
    <col min="1" max="1" width="18.42578125" customWidth="1"/>
    <col min="2" max="2" width="12.5703125" customWidth="1"/>
    <col min="3" max="3" width="18.140625" customWidth="1"/>
  </cols>
  <sheetData>
    <row r="2" spans="1:3" x14ac:dyDescent="0.2">
      <c r="A2" s="71"/>
      <c r="B2" s="71"/>
      <c r="C2" s="71"/>
    </row>
    <row r="3" spans="1:3" ht="13.5" thickBot="1" x14ac:dyDescent="0.25">
      <c r="A3" s="294" t="s">
        <v>105</v>
      </c>
      <c r="B3" s="294"/>
      <c r="C3" s="294"/>
    </row>
    <row r="4" spans="1:3" ht="13.5" thickTop="1" x14ac:dyDescent="0.2">
      <c r="A4" s="283" t="s">
        <v>106</v>
      </c>
      <c r="B4" s="284"/>
      <c r="C4" s="287" t="s">
        <v>107</v>
      </c>
    </row>
    <row r="5" spans="1:3" ht="13.5" thickBot="1" x14ac:dyDescent="0.25">
      <c r="A5" s="285"/>
      <c r="B5" s="286"/>
      <c r="C5" s="288"/>
    </row>
    <row r="6" spans="1:3" x14ac:dyDescent="0.2">
      <c r="A6" s="290" t="s">
        <v>108</v>
      </c>
      <c r="B6" s="292" t="s">
        <v>109</v>
      </c>
      <c r="C6" s="288"/>
    </row>
    <row r="7" spans="1:3" ht="13.5" thickBot="1" x14ac:dyDescent="0.25">
      <c r="A7" s="291"/>
      <c r="B7" s="293"/>
      <c r="C7" s="289"/>
    </row>
    <row r="8" spans="1:3" ht="15" x14ac:dyDescent="0.2">
      <c r="A8" s="72">
        <v>0</v>
      </c>
      <c r="B8" s="73">
        <v>0</v>
      </c>
      <c r="C8" s="74">
        <v>0</v>
      </c>
    </row>
    <row r="9" spans="1:3" ht="15" x14ac:dyDescent="0.2">
      <c r="A9" s="72">
        <v>0.01</v>
      </c>
      <c r="B9" s="73">
        <v>0.73</v>
      </c>
      <c r="C9" s="74">
        <v>1</v>
      </c>
    </row>
    <row r="10" spans="1:3" ht="15" x14ac:dyDescent="0.2">
      <c r="A10" s="72">
        <v>0.74</v>
      </c>
      <c r="B10" s="73">
        <v>1.48</v>
      </c>
      <c r="C10" s="74">
        <v>2</v>
      </c>
    </row>
    <row r="11" spans="1:3" ht="15" x14ac:dyDescent="0.2">
      <c r="A11" s="72">
        <v>1.49</v>
      </c>
      <c r="B11" s="73">
        <v>2.25</v>
      </c>
      <c r="C11" s="74">
        <v>3</v>
      </c>
    </row>
    <row r="12" spans="1:3" ht="15" x14ac:dyDescent="0.2">
      <c r="A12" s="72">
        <v>2.2599999999999998</v>
      </c>
      <c r="B12" s="73">
        <v>3.04</v>
      </c>
      <c r="C12" s="74">
        <v>4</v>
      </c>
    </row>
    <row r="13" spans="1:3" ht="15" x14ac:dyDescent="0.2">
      <c r="A13" s="72">
        <v>3.05</v>
      </c>
      <c r="B13" s="73">
        <v>3.85</v>
      </c>
      <c r="C13" s="74">
        <v>5</v>
      </c>
    </row>
    <row r="14" spans="1:3" ht="15" x14ac:dyDescent="0.2">
      <c r="A14" s="72">
        <v>3.86</v>
      </c>
      <c r="B14" s="73">
        <v>4.6900000000000004</v>
      </c>
      <c r="C14" s="74">
        <v>6</v>
      </c>
    </row>
    <row r="15" spans="1:3" ht="15" x14ac:dyDescent="0.2">
      <c r="A15" s="72">
        <v>4.7</v>
      </c>
      <c r="B15" s="73">
        <v>5.55</v>
      </c>
      <c r="C15" s="74">
        <v>7</v>
      </c>
    </row>
    <row r="16" spans="1:3" ht="15" x14ac:dyDescent="0.2">
      <c r="A16" s="72">
        <v>5.56</v>
      </c>
      <c r="B16" s="73">
        <v>6.44</v>
      </c>
      <c r="C16" s="74">
        <v>8</v>
      </c>
    </row>
    <row r="17" spans="1:3" ht="15" x14ac:dyDescent="0.2">
      <c r="A17" s="72">
        <v>6.45</v>
      </c>
      <c r="B17" s="73">
        <v>7.35</v>
      </c>
      <c r="C17" s="74">
        <v>9</v>
      </c>
    </row>
    <row r="18" spans="1:3" ht="15" x14ac:dyDescent="0.2">
      <c r="A18" s="72">
        <v>7.36</v>
      </c>
      <c r="B18" s="73">
        <v>8.3000000000000007</v>
      </c>
      <c r="C18" s="74">
        <v>10</v>
      </c>
    </row>
    <row r="19" spans="1:3" ht="15" x14ac:dyDescent="0.2">
      <c r="A19" s="72">
        <v>8.31</v>
      </c>
      <c r="B19" s="73">
        <v>9.2799999999999994</v>
      </c>
      <c r="C19" s="74">
        <v>11</v>
      </c>
    </row>
    <row r="20" spans="1:3" ht="15" x14ac:dyDescent="0.2">
      <c r="A20" s="72">
        <v>9.2899999999999991</v>
      </c>
      <c r="B20" s="73">
        <v>10.29</v>
      </c>
      <c r="C20" s="74">
        <v>12</v>
      </c>
    </row>
    <row r="21" spans="1:3" ht="15" x14ac:dyDescent="0.2">
      <c r="A21" s="72">
        <v>10.3</v>
      </c>
      <c r="B21" s="73">
        <v>11.34</v>
      </c>
      <c r="C21" s="74">
        <v>13</v>
      </c>
    </row>
    <row r="22" spans="1:3" ht="15" x14ac:dyDescent="0.2">
      <c r="A22" s="72">
        <v>11.35</v>
      </c>
      <c r="B22" s="73">
        <v>12.43</v>
      </c>
      <c r="C22" s="74">
        <v>14</v>
      </c>
    </row>
    <row r="23" spans="1:3" ht="15" x14ac:dyDescent="0.2">
      <c r="A23" s="72">
        <v>12.44</v>
      </c>
      <c r="B23" s="73">
        <v>13.56</v>
      </c>
      <c r="C23" s="74">
        <v>15</v>
      </c>
    </row>
    <row r="24" spans="1:3" ht="15" x14ac:dyDescent="0.2">
      <c r="A24" s="72">
        <v>13.57</v>
      </c>
      <c r="B24" s="73">
        <v>14.74</v>
      </c>
      <c r="C24" s="74">
        <v>16</v>
      </c>
    </row>
    <row r="25" spans="1:3" ht="15" x14ac:dyDescent="0.2">
      <c r="A25" s="72">
        <v>14.75</v>
      </c>
      <c r="B25" s="73">
        <v>15.97</v>
      </c>
      <c r="C25" s="74">
        <v>17</v>
      </c>
    </row>
    <row r="26" spans="1:3" ht="15" x14ac:dyDescent="0.2">
      <c r="A26" s="72">
        <v>15.98</v>
      </c>
      <c r="B26" s="73">
        <v>17.25</v>
      </c>
      <c r="C26" s="74">
        <v>18</v>
      </c>
    </row>
    <row r="27" spans="1:3" ht="15" x14ac:dyDescent="0.2">
      <c r="A27" s="72">
        <v>17.260000000000002</v>
      </c>
      <c r="B27" s="73">
        <v>18.59</v>
      </c>
      <c r="C27" s="74">
        <v>19</v>
      </c>
    </row>
    <row r="28" spans="1:3" ht="15" x14ac:dyDescent="0.2">
      <c r="A28" s="72">
        <v>18.600000000000001</v>
      </c>
      <c r="B28" s="73">
        <v>20</v>
      </c>
      <c r="C28" s="74">
        <v>20</v>
      </c>
    </row>
    <row r="29" spans="1:3" ht="15" x14ac:dyDescent="0.2">
      <c r="A29" s="72">
        <v>20.010000000000002</v>
      </c>
      <c r="B29" s="73">
        <v>21.48</v>
      </c>
      <c r="C29" s="74">
        <v>21</v>
      </c>
    </row>
    <row r="30" spans="1:3" ht="15" x14ac:dyDescent="0.2">
      <c r="A30" s="72">
        <v>21.49</v>
      </c>
      <c r="B30" s="73">
        <v>23.04</v>
      </c>
      <c r="C30" s="74">
        <v>22</v>
      </c>
    </row>
    <row r="31" spans="1:3" ht="15" x14ac:dyDescent="0.2">
      <c r="A31" s="72">
        <v>23.05</v>
      </c>
      <c r="B31" s="73">
        <v>24.69</v>
      </c>
      <c r="C31" s="74">
        <v>23</v>
      </c>
    </row>
    <row r="32" spans="1:3" ht="15" x14ac:dyDescent="0.2">
      <c r="A32" s="72">
        <v>24.7</v>
      </c>
      <c r="B32" s="73">
        <v>26.44</v>
      </c>
      <c r="C32" s="74">
        <v>24</v>
      </c>
    </row>
    <row r="33" spans="1:3" ht="15" x14ac:dyDescent="0.2">
      <c r="A33" s="72">
        <v>26.45</v>
      </c>
      <c r="B33" s="73">
        <v>28.3</v>
      </c>
      <c r="C33" s="74">
        <v>25</v>
      </c>
    </row>
    <row r="34" spans="1:3" ht="15" x14ac:dyDescent="0.2">
      <c r="A34" s="72">
        <v>28.31</v>
      </c>
      <c r="B34" s="73">
        <v>30.29</v>
      </c>
      <c r="C34" s="74">
        <v>26</v>
      </c>
    </row>
    <row r="35" spans="1:3" ht="15" x14ac:dyDescent="0.2">
      <c r="A35" s="72">
        <v>30.3</v>
      </c>
      <c r="B35" s="73">
        <v>32.43</v>
      </c>
      <c r="C35" s="74">
        <v>27</v>
      </c>
    </row>
    <row r="36" spans="1:3" ht="15" x14ac:dyDescent="0.2">
      <c r="A36" s="72">
        <v>32.44</v>
      </c>
      <c r="B36" s="73">
        <v>34.74</v>
      </c>
      <c r="C36" s="74">
        <v>28</v>
      </c>
    </row>
    <row r="37" spans="1:3" ht="15" x14ac:dyDescent="0.2">
      <c r="A37" s="72">
        <v>34.75</v>
      </c>
      <c r="B37" s="73">
        <v>37.25</v>
      </c>
      <c r="C37" s="74">
        <v>29</v>
      </c>
    </row>
    <row r="38" spans="1:3" ht="15" x14ac:dyDescent="0.2">
      <c r="A38" s="72">
        <v>37.26</v>
      </c>
      <c r="B38" s="73">
        <v>40</v>
      </c>
      <c r="C38" s="74">
        <v>30</v>
      </c>
    </row>
    <row r="39" spans="1:3" ht="15" x14ac:dyDescent="0.2">
      <c r="A39" s="72">
        <v>40.01</v>
      </c>
      <c r="B39" s="73">
        <v>43.04</v>
      </c>
      <c r="C39" s="74">
        <v>31</v>
      </c>
    </row>
    <row r="40" spans="1:3" ht="15" x14ac:dyDescent="0.2">
      <c r="A40" s="72">
        <v>43.05</v>
      </c>
      <c r="B40" s="73">
        <v>46.44</v>
      </c>
      <c r="C40" s="74">
        <v>32</v>
      </c>
    </row>
    <row r="41" spans="1:3" ht="15" x14ac:dyDescent="0.2">
      <c r="A41" s="72">
        <v>46.45</v>
      </c>
      <c r="B41" s="73">
        <v>50.29</v>
      </c>
      <c r="C41" s="74">
        <v>33</v>
      </c>
    </row>
    <row r="42" spans="1:3" ht="15" x14ac:dyDescent="0.2">
      <c r="A42" s="72">
        <v>50.3</v>
      </c>
      <c r="B42" s="73">
        <v>54.74</v>
      </c>
      <c r="C42" s="74">
        <v>34</v>
      </c>
    </row>
    <row r="43" spans="1:3" ht="15" x14ac:dyDescent="0.2">
      <c r="A43" s="72">
        <v>54.75</v>
      </c>
      <c r="B43" s="73">
        <v>60</v>
      </c>
      <c r="C43" s="74">
        <v>35</v>
      </c>
    </row>
    <row r="44" spans="1:3" ht="15" x14ac:dyDescent="0.2">
      <c r="A44" s="72">
        <v>60.01</v>
      </c>
      <c r="B44" s="73">
        <v>66.44</v>
      </c>
      <c r="C44" s="74">
        <v>36</v>
      </c>
    </row>
    <row r="45" spans="1:3" ht="15" x14ac:dyDescent="0.2">
      <c r="A45" s="72">
        <v>66.45</v>
      </c>
      <c r="B45" s="73">
        <v>74.739999999999995</v>
      </c>
      <c r="C45" s="74">
        <v>37</v>
      </c>
    </row>
    <row r="46" spans="1:3" ht="15" x14ac:dyDescent="0.2">
      <c r="A46" s="72">
        <v>74.75</v>
      </c>
      <c r="B46" s="73">
        <v>86.44</v>
      </c>
      <c r="C46" s="74">
        <v>38</v>
      </c>
    </row>
    <row r="47" spans="1:3" ht="15" x14ac:dyDescent="0.2">
      <c r="A47" s="72">
        <v>86.45</v>
      </c>
      <c r="B47" s="73">
        <v>106.44</v>
      </c>
      <c r="C47" s="74">
        <v>39</v>
      </c>
    </row>
    <row r="48" spans="1:3" ht="15" x14ac:dyDescent="0.2">
      <c r="A48" s="72">
        <v>106.45</v>
      </c>
      <c r="B48" s="73" t="s">
        <v>38</v>
      </c>
      <c r="C48" s="74">
        <v>40</v>
      </c>
    </row>
    <row r="49" spans="1:3" ht="15" thickBot="1" x14ac:dyDescent="0.25">
      <c r="A49" s="75"/>
      <c r="B49" s="76"/>
      <c r="C49" s="77"/>
    </row>
    <row r="50" spans="1:3" ht="13.5" thickTop="1" x14ac:dyDescent="0.2"/>
  </sheetData>
  <mergeCells count="5">
    <mergeCell ref="A4:B5"/>
    <mergeCell ref="C4:C7"/>
    <mergeCell ref="A6:A7"/>
    <mergeCell ref="B6:B7"/>
    <mergeCell ref="A3:C3"/>
  </mergeCells>
  <conditionalFormatting sqref="A3">
    <cfRule type="cellIs" dxfId="2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8"/>
  <sheetViews>
    <sheetView workbookViewId="0">
      <selection activeCell="D25" sqref="D25"/>
    </sheetView>
  </sheetViews>
  <sheetFormatPr defaultRowHeight="12.75" x14ac:dyDescent="0.2"/>
  <cols>
    <col min="1" max="1" width="14.28515625" style="79" customWidth="1"/>
    <col min="6" max="6" width="12.5703125" customWidth="1"/>
  </cols>
  <sheetData>
    <row r="1" spans="1:7" x14ac:dyDescent="0.2">
      <c r="A1" s="307"/>
      <c r="B1" s="307"/>
      <c r="C1" s="307"/>
      <c r="D1" s="307"/>
      <c r="E1" s="307"/>
      <c r="F1" s="307"/>
      <c r="G1" s="307"/>
    </row>
    <row r="2" spans="1:7" x14ac:dyDescent="0.2">
      <c r="A2" s="308" t="s">
        <v>116</v>
      </c>
      <c r="B2" s="308"/>
      <c r="C2" s="308"/>
      <c r="D2" s="308"/>
      <c r="E2" s="308"/>
      <c r="F2" s="308"/>
      <c r="G2" s="2"/>
    </row>
    <row r="3" spans="1:7" ht="13.5" thickBot="1" x14ac:dyDescent="0.25">
      <c r="A3" s="78"/>
      <c r="B3" s="1"/>
      <c r="C3" s="1"/>
      <c r="D3" s="1"/>
      <c r="E3" s="1"/>
      <c r="F3" s="1"/>
      <c r="G3" s="1"/>
    </row>
    <row r="4" spans="1:7" x14ac:dyDescent="0.2">
      <c r="A4" s="309" t="s">
        <v>22</v>
      </c>
      <c r="B4" s="310"/>
      <c r="C4" s="310"/>
      <c r="D4" s="310"/>
      <c r="E4" s="310"/>
      <c r="F4" s="310"/>
      <c r="G4" s="311"/>
    </row>
    <row r="5" spans="1:7" ht="13.5" thickBot="1" x14ac:dyDescent="0.25">
      <c r="A5" s="312"/>
      <c r="B5" s="313"/>
      <c r="C5" s="313"/>
      <c r="D5" s="313"/>
      <c r="E5" s="313"/>
      <c r="F5" s="313"/>
      <c r="G5" s="314"/>
    </row>
    <row r="6" spans="1:7" ht="13.5" thickBot="1" x14ac:dyDescent="0.25">
      <c r="A6" s="323" t="s">
        <v>23</v>
      </c>
      <c r="B6" s="324"/>
      <c r="C6" s="325"/>
      <c r="D6" s="315"/>
      <c r="E6" s="316"/>
      <c r="F6" s="317" t="s">
        <v>45</v>
      </c>
      <c r="G6" s="318"/>
    </row>
    <row r="7" spans="1:7" x14ac:dyDescent="0.2">
      <c r="A7" s="309" t="s">
        <v>111</v>
      </c>
      <c r="B7" s="326"/>
      <c r="C7" s="327"/>
      <c r="D7" s="299" t="s">
        <v>3</v>
      </c>
      <c r="E7" s="300"/>
      <c r="F7" s="295" t="e">
        <f>'Tabela Ensino MS'!F30</f>
        <v>#DIV/0!</v>
      </c>
      <c r="G7" s="296"/>
    </row>
    <row r="8" spans="1:7" ht="13.5" thickBot="1" x14ac:dyDescent="0.25">
      <c r="A8" s="328"/>
      <c r="B8" s="329"/>
      <c r="C8" s="330"/>
      <c r="D8" s="301"/>
      <c r="E8" s="302"/>
      <c r="F8" s="297"/>
      <c r="G8" s="298"/>
    </row>
    <row r="9" spans="1:7" x14ac:dyDescent="0.2">
      <c r="A9" s="309" t="s">
        <v>112</v>
      </c>
      <c r="B9" s="326"/>
      <c r="C9" s="327"/>
      <c r="D9" s="299" t="s">
        <v>4</v>
      </c>
      <c r="E9" s="300"/>
      <c r="F9" s="303" t="e">
        <f>'Tabela Pesq e Extensão'!F74</f>
        <v>#DIV/0!</v>
      </c>
      <c r="G9" s="304"/>
    </row>
    <row r="10" spans="1:7" ht="13.5" thickBot="1" x14ac:dyDescent="0.25">
      <c r="A10" s="328"/>
      <c r="B10" s="329"/>
      <c r="C10" s="330"/>
      <c r="D10" s="301"/>
      <c r="E10" s="302"/>
      <c r="F10" s="305"/>
      <c r="G10" s="306"/>
    </row>
    <row r="11" spans="1:7" x14ac:dyDescent="0.2">
      <c r="A11" s="309" t="s">
        <v>44</v>
      </c>
      <c r="B11" s="326"/>
      <c r="C11" s="327"/>
      <c r="D11" s="348" t="s">
        <v>11</v>
      </c>
      <c r="E11" s="349"/>
      <c r="F11" s="352" t="e">
        <f>(F7+F9)</f>
        <v>#DIV/0!</v>
      </c>
      <c r="G11" s="353"/>
    </row>
    <row r="12" spans="1:7" ht="13.5" thickBot="1" x14ac:dyDescent="0.25">
      <c r="A12" s="328"/>
      <c r="B12" s="329"/>
      <c r="C12" s="330"/>
      <c r="D12" s="350"/>
      <c r="E12" s="351"/>
      <c r="F12" s="354"/>
      <c r="G12" s="355"/>
    </row>
    <row r="13" spans="1:7" x14ac:dyDescent="0.2">
      <c r="A13" s="360" t="s">
        <v>113</v>
      </c>
      <c r="B13" s="361"/>
      <c r="C13" s="361"/>
      <c r="D13" s="356" t="s">
        <v>110</v>
      </c>
      <c r="E13" s="357"/>
      <c r="F13" s="340"/>
      <c r="G13" s="341"/>
    </row>
    <row r="14" spans="1:7" ht="13.5" thickBot="1" x14ac:dyDescent="0.25">
      <c r="A14" s="362"/>
      <c r="B14" s="363"/>
      <c r="C14" s="363"/>
      <c r="D14" s="358"/>
      <c r="E14" s="359"/>
      <c r="F14" s="342"/>
      <c r="G14" s="343"/>
    </row>
    <row r="15" spans="1:7" x14ac:dyDescent="0.2">
      <c r="A15" s="331" t="s">
        <v>114</v>
      </c>
      <c r="B15" s="332"/>
      <c r="C15" s="332"/>
      <c r="D15" s="332"/>
      <c r="E15" s="333"/>
      <c r="F15" s="344" t="s">
        <v>37</v>
      </c>
      <c r="G15" s="346"/>
    </row>
    <row r="16" spans="1:7" ht="13.5" thickBot="1" x14ac:dyDescent="0.25">
      <c r="A16" s="334"/>
      <c r="B16" s="335"/>
      <c r="C16" s="335"/>
      <c r="D16" s="335"/>
      <c r="E16" s="336"/>
      <c r="F16" s="345"/>
      <c r="G16" s="347"/>
    </row>
    <row r="17" spans="1:7" ht="25.5" customHeight="1" thickBot="1" x14ac:dyDescent="0.25">
      <c r="A17" s="337"/>
      <c r="B17" s="338"/>
      <c r="C17" s="338"/>
      <c r="D17" s="338"/>
      <c r="E17" s="339"/>
      <c r="F17" s="319">
        <f>G15*10</f>
        <v>0</v>
      </c>
      <c r="G17" s="320"/>
    </row>
    <row r="18" spans="1:7" ht="24.75" customHeight="1" thickBot="1" x14ac:dyDescent="0.25">
      <c r="A18" s="323" t="s">
        <v>115</v>
      </c>
      <c r="B18" s="324"/>
      <c r="C18" s="324"/>
      <c r="D18" s="324"/>
      <c r="E18" s="325"/>
      <c r="F18" s="321" t="e">
        <f>F11+F13+F17</f>
        <v>#DIV/0!</v>
      </c>
      <c r="G18" s="322"/>
    </row>
  </sheetData>
  <mergeCells count="24">
    <mergeCell ref="F17:G17"/>
    <mergeCell ref="F18:G18"/>
    <mergeCell ref="A6:C6"/>
    <mergeCell ref="A7:C8"/>
    <mergeCell ref="A9:C10"/>
    <mergeCell ref="A18:E18"/>
    <mergeCell ref="A15:E17"/>
    <mergeCell ref="F13:G14"/>
    <mergeCell ref="F15:F16"/>
    <mergeCell ref="G15:G16"/>
    <mergeCell ref="A11:C12"/>
    <mergeCell ref="D11:E12"/>
    <mergeCell ref="F11:G12"/>
    <mergeCell ref="D13:E14"/>
    <mergeCell ref="A13:C14"/>
    <mergeCell ref="D7:E8"/>
    <mergeCell ref="F7:G8"/>
    <mergeCell ref="D9:E10"/>
    <mergeCell ref="F9:G10"/>
    <mergeCell ref="A1:G1"/>
    <mergeCell ref="A2:F2"/>
    <mergeCell ref="A4:G5"/>
    <mergeCell ref="D6:E6"/>
    <mergeCell ref="F6:G6"/>
  </mergeCells>
  <conditionalFormatting sqref="F17 F18:G18 F7:G12">
    <cfRule type="cellIs" dxfId="1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"/>
  <sheetViews>
    <sheetView workbookViewId="0">
      <selection activeCell="J32" sqref="J32"/>
    </sheetView>
  </sheetViews>
  <sheetFormatPr defaultRowHeight="12.75" x14ac:dyDescent="0.2"/>
  <sheetData>
    <row r="1" spans="1:7" x14ac:dyDescent="0.2">
      <c r="A1" s="307"/>
      <c r="B1" s="307"/>
      <c r="C1" s="307"/>
      <c r="D1" s="307"/>
      <c r="E1" s="307"/>
      <c r="F1" s="307"/>
      <c r="G1" s="307"/>
    </row>
    <row r="2" spans="1:7" x14ac:dyDescent="0.2">
      <c r="A2" s="308" t="s">
        <v>116</v>
      </c>
      <c r="B2" s="308"/>
      <c r="C2" s="308"/>
      <c r="D2" s="308"/>
      <c r="E2" s="308"/>
      <c r="F2" s="308"/>
      <c r="G2" s="2"/>
    </row>
    <row r="3" spans="1:7" ht="13.5" thickBot="1" x14ac:dyDescent="0.25">
      <c r="A3" s="78"/>
      <c r="B3" s="1"/>
      <c r="C3" s="1"/>
      <c r="D3" s="1"/>
      <c r="E3" s="1"/>
      <c r="F3" s="1"/>
      <c r="G3" s="1"/>
    </row>
    <row r="4" spans="1:7" x14ac:dyDescent="0.2">
      <c r="A4" s="309" t="s">
        <v>22</v>
      </c>
      <c r="B4" s="310"/>
      <c r="C4" s="310"/>
      <c r="D4" s="310"/>
      <c r="E4" s="310"/>
      <c r="F4" s="310"/>
      <c r="G4" s="311"/>
    </row>
    <row r="5" spans="1:7" ht="13.5" thickBot="1" x14ac:dyDescent="0.25">
      <c r="A5" s="312"/>
      <c r="B5" s="313"/>
      <c r="C5" s="313"/>
      <c r="D5" s="313"/>
      <c r="E5" s="313"/>
      <c r="F5" s="313"/>
      <c r="G5" s="314"/>
    </row>
    <row r="6" spans="1:7" ht="13.5" thickBot="1" x14ac:dyDescent="0.25">
      <c r="A6" s="323" t="s">
        <v>23</v>
      </c>
      <c r="B6" s="324"/>
      <c r="C6" s="325"/>
      <c r="D6" s="315"/>
      <c r="E6" s="316"/>
      <c r="F6" s="317" t="s">
        <v>45</v>
      </c>
      <c r="G6" s="318"/>
    </row>
    <row r="7" spans="1:7" x14ac:dyDescent="0.2">
      <c r="A7" s="309" t="s">
        <v>111</v>
      </c>
      <c r="B7" s="326"/>
      <c r="C7" s="327"/>
      <c r="D7" s="299" t="s">
        <v>3</v>
      </c>
      <c r="E7" s="300"/>
      <c r="F7" s="364" t="e">
        <f>'Tabela Ensino EBTT'!F29</f>
        <v>#DIV/0!</v>
      </c>
      <c r="G7" s="365"/>
    </row>
    <row r="8" spans="1:7" ht="13.5" thickBot="1" x14ac:dyDescent="0.25">
      <c r="A8" s="328"/>
      <c r="B8" s="329"/>
      <c r="C8" s="330"/>
      <c r="D8" s="301"/>
      <c r="E8" s="302"/>
      <c r="F8" s="366"/>
      <c r="G8" s="367"/>
    </row>
    <row r="9" spans="1:7" x14ac:dyDescent="0.2">
      <c r="A9" s="309" t="s">
        <v>112</v>
      </c>
      <c r="B9" s="326"/>
      <c r="C9" s="327"/>
      <c r="D9" s="299" t="s">
        <v>4</v>
      </c>
      <c r="E9" s="300"/>
      <c r="F9" s="303" t="e">
        <f>'Tabela Pesq e Extensão'!F74</f>
        <v>#DIV/0!</v>
      </c>
      <c r="G9" s="304"/>
    </row>
    <row r="10" spans="1:7" ht="13.5" thickBot="1" x14ac:dyDescent="0.25">
      <c r="A10" s="328"/>
      <c r="B10" s="329"/>
      <c r="C10" s="330"/>
      <c r="D10" s="301"/>
      <c r="E10" s="302"/>
      <c r="F10" s="305"/>
      <c r="G10" s="306"/>
    </row>
    <row r="11" spans="1:7" x14ac:dyDescent="0.2">
      <c r="A11" s="309" t="s">
        <v>44</v>
      </c>
      <c r="B11" s="326"/>
      <c r="C11" s="327"/>
      <c r="D11" s="348" t="s">
        <v>11</v>
      </c>
      <c r="E11" s="349"/>
      <c r="F11" s="352" t="e">
        <f>(F7+F9)</f>
        <v>#DIV/0!</v>
      </c>
      <c r="G11" s="353"/>
    </row>
    <row r="12" spans="1:7" ht="13.5" thickBot="1" x14ac:dyDescent="0.25">
      <c r="A12" s="328"/>
      <c r="B12" s="329"/>
      <c r="C12" s="330"/>
      <c r="D12" s="350"/>
      <c r="E12" s="351"/>
      <c r="F12" s="354"/>
      <c r="G12" s="355"/>
    </row>
    <row r="13" spans="1:7" x14ac:dyDescent="0.2">
      <c r="A13" s="360" t="s">
        <v>113</v>
      </c>
      <c r="B13" s="361"/>
      <c r="C13" s="361"/>
      <c r="D13" s="356" t="s">
        <v>110</v>
      </c>
      <c r="E13" s="357"/>
      <c r="F13" s="340"/>
      <c r="G13" s="341"/>
    </row>
    <row r="14" spans="1:7" ht="13.5" thickBot="1" x14ac:dyDescent="0.25">
      <c r="A14" s="362"/>
      <c r="B14" s="363"/>
      <c r="C14" s="363"/>
      <c r="D14" s="358"/>
      <c r="E14" s="359"/>
      <c r="F14" s="342"/>
      <c r="G14" s="343"/>
    </row>
    <row r="15" spans="1:7" x14ac:dyDescent="0.2">
      <c r="A15" s="331" t="s">
        <v>114</v>
      </c>
      <c r="B15" s="332"/>
      <c r="C15" s="332"/>
      <c r="D15" s="332"/>
      <c r="E15" s="333"/>
      <c r="F15" s="344" t="s">
        <v>37</v>
      </c>
      <c r="G15" s="346"/>
    </row>
    <row r="16" spans="1:7" ht="13.5" thickBot="1" x14ac:dyDescent="0.25">
      <c r="A16" s="334"/>
      <c r="B16" s="335"/>
      <c r="C16" s="335"/>
      <c r="D16" s="335"/>
      <c r="E16" s="336"/>
      <c r="F16" s="345"/>
      <c r="G16" s="347"/>
    </row>
    <row r="17" spans="1:7" ht="13.5" thickBot="1" x14ac:dyDescent="0.25">
      <c r="A17" s="337"/>
      <c r="B17" s="338"/>
      <c r="C17" s="338"/>
      <c r="D17" s="338"/>
      <c r="E17" s="339"/>
      <c r="F17" s="319">
        <f>G15*10</f>
        <v>0</v>
      </c>
      <c r="G17" s="320"/>
    </row>
    <row r="18" spans="1:7" ht="13.5" thickBot="1" x14ac:dyDescent="0.25">
      <c r="A18" s="323" t="s">
        <v>115</v>
      </c>
      <c r="B18" s="324"/>
      <c r="C18" s="324"/>
      <c r="D18" s="324"/>
      <c r="E18" s="325"/>
      <c r="F18" s="321" t="e">
        <f>F11+F13+F17</f>
        <v>#DIV/0!</v>
      </c>
      <c r="G18" s="322"/>
    </row>
  </sheetData>
  <mergeCells count="24">
    <mergeCell ref="A1:G1"/>
    <mergeCell ref="A2:F2"/>
    <mergeCell ref="A4:G5"/>
    <mergeCell ref="A6:C6"/>
    <mergeCell ref="D6:E6"/>
    <mergeCell ref="F6:G6"/>
    <mergeCell ref="A7:C8"/>
    <mergeCell ref="D7:E8"/>
    <mergeCell ref="F7:G8"/>
    <mergeCell ref="A9:C10"/>
    <mergeCell ref="D9:E10"/>
    <mergeCell ref="F9:G10"/>
    <mergeCell ref="A11:C12"/>
    <mergeCell ref="D11:E12"/>
    <mergeCell ref="F11:G12"/>
    <mergeCell ref="A13:C14"/>
    <mergeCell ref="D13:E14"/>
    <mergeCell ref="F13:G14"/>
    <mergeCell ref="A15:E17"/>
    <mergeCell ref="F15:F16"/>
    <mergeCell ref="G15:G16"/>
    <mergeCell ref="F17:G17"/>
    <mergeCell ref="A18:E18"/>
    <mergeCell ref="F18:G18"/>
  </mergeCells>
  <conditionalFormatting sqref="F17 F18:G18 F7:G12">
    <cfRule type="cellIs" dxfId="0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Tabela Ensino MS</vt:lpstr>
      <vt:lpstr>Tabela Ensino EBTT</vt:lpstr>
      <vt:lpstr>Tabela Pesq e Extensão</vt:lpstr>
      <vt:lpstr>Tabela de Pontos</vt:lpstr>
      <vt:lpstr>Totais MS</vt:lpstr>
      <vt:lpstr>Totais EBTT</vt:lpstr>
      <vt:lpstr>'Tabela Ensino MS'!Area_de_impressao</vt:lpstr>
      <vt:lpstr>'Tabela Pesq e Extensão'!Area_de_impressao</vt:lpstr>
    </vt:vector>
  </TitlesOfParts>
  <Company>UFSC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Preg</dc:creator>
  <cp:lastModifiedBy>MARCOS VINICIUS MOCELLIN FERRARO</cp:lastModifiedBy>
  <cp:lastPrinted>2018-07-24T18:45:57Z</cp:lastPrinted>
  <dcterms:created xsi:type="dcterms:W3CDTF">2001-11-14T18:05:01Z</dcterms:created>
  <dcterms:modified xsi:type="dcterms:W3CDTF">2018-07-24T19:10:44Z</dcterms:modified>
</cp:coreProperties>
</file>